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4710" windowWidth="15480" windowHeight="7710" activeTab="2"/>
  </bookViews>
  <sheets>
    <sheet name="OPĆI PODACI" sheetId="1" r:id="rId1"/>
    <sheet name="Bilanca" sheetId="2" r:id="rId2"/>
    <sheet name="RDG" sheetId="3" r:id="rId3"/>
    <sheet name="NT-I" sheetId="4" r:id="rId4"/>
    <sheet name="PK" sheetId="5" r:id="rId5"/>
  </sheets>
  <definedNames>
    <definedName name="_xlnm.Print_Area" localSheetId="1">'Bilanca'!$A$1:$K$121</definedName>
    <definedName name="_xlnm.Print_Area" localSheetId="0">'OPĆI PODACI'!$A$1:$I$59</definedName>
  </definedNames>
  <calcPr fullCalcOnLoad="1"/>
</workbook>
</file>

<file path=xl/sharedStrings.xml><?xml version="1.0" encoding="utf-8"?>
<sst xmlns="http://schemas.openxmlformats.org/spreadsheetml/2006/main" count="350" uniqueCount="314">
  <si>
    <t xml:space="preserve">     3. Obveze prema bankama i drugim financijskim institucijama</t>
  </si>
  <si>
    <t>E) ODGOĐENO PLAĆANJE TROŠKOVA I PRIHOD BUDUĆEGA RAZDOBLJA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</si>
  <si>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</si>
  <si>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</si>
  <si>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</si>
  <si>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</si>
  <si>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</si>
  <si>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 4. Alati, pogonski inventar i transportna imovina</t>
  </si>
  <si>
    <t xml:space="preserve">    5. Biološka imovina</t>
  </si>
  <si>
    <t xml:space="preserve">     7. Ostala financijska imovina 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</si>
  <si>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</si>
  <si>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</si>
  <si>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</si>
  <si>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</si>
  <si>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</si>
  <si>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</si>
  <si>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</si>
  <si>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</si>
  <si>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</si>
  <si>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</si>
  <si>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</si>
  <si>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</si>
  <si>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</si>
  <si>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</si>
  <si>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</si>
  <si>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</si>
  <si>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</si>
  <si>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</si>
  <si>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</si>
  <si>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</si>
  <si>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</si>
  <si>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</si>
  <si>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</si>
  <si>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</si>
  <si>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</si>
  <si>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</si>
  <si>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</si>
  <si>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</si>
  <si>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</si>
  <si>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</si>
  <si>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</si>
  <si>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</si>
  <si>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</si>
  <si>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</si>
  <si>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</si>
  <si>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</si>
  <si>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1. Izdaci za razvoj</t>
  </si>
  <si>
    <t xml:space="preserve">   3. Goodwill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</si>
  <si>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</si>
  <si>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</si>
  <si>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</si>
  <si>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</si>
  <si>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</si>
  <si>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</si>
  <si>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</si>
  <si>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</si>
  <si>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</si>
  <si>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</si>
  <si>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</si>
  <si>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</si>
  <si>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</si>
  <si>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</si>
  <si>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</si>
  <si>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BILANCA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</si>
  <si>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</si>
  <si>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</si>
  <si>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</si>
  <si>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</si>
  <si>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</si>
  <si>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</si>
  <si>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</si>
  <si>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</si>
  <si>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</si>
  <si>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III. DUGOTRAJNA FINANCIJSKA IMOVINA (021 do 028)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</si>
  <si>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</si>
  <si>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</si>
  <si>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</si>
  <si>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</si>
  <si>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</si>
  <si>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</si>
  <si>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</si>
  <si>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</si>
  <si>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</si>
  <si>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</si>
  <si>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</si>
  <si>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</si>
  <si>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</si>
  <si>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</si>
  <si>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</si>
  <si>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</si>
  <si>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</si>
  <si>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</si>
  <si>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</si>
  <si>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</si>
  <si>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Napomena 1.: Dodatak bilanci popunjavaju poduzetnici koji sastavljaju konsolidirane financijske izvještaje.</t>
  </si>
  <si>
    <t>Prethodno razdoblje</t>
  </si>
  <si>
    <t>Tekuće razdoblje</t>
  </si>
  <si>
    <t>AOP
oznaka</t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</si>
  <si>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</si>
  <si>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C)  KRATKOTRAJNA IMOVINA </t>
    </r>
    <r>
      <rPr>
        <sz val="10"/>
        <rFont val="Arial"/>
        <family val="2"/>
      </rPr>
      <t>(035+043+050+058)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</si>
  <si>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</si>
  <si>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</si>
  <si>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</si>
  <si>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</si>
  <si>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</si>
  <si>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</si>
  <si>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t>DODATAK BILANCI (popunjava poduzetnik koji sastavlja konsolidirani financijski izvještaj)</t>
  </si>
  <si>
    <t>Varteks Grupa - Varaždin</t>
  </si>
  <si>
    <t>Prilog 1.</t>
  </si>
  <si>
    <t>Razdoblje izvještavanja:</t>
  </si>
  <si>
    <t>do</t>
  </si>
  <si>
    <t>Tromjesečni financijski izvještaj poduzetnika TFI-POD</t>
  </si>
  <si>
    <t>Matični broj (MB):</t>
  </si>
  <si>
    <t>3747034</t>
  </si>
  <si>
    <t>Matični broj subjekta (MBS):</t>
  </si>
  <si>
    <t>070004039</t>
  </si>
  <si>
    <t>Osobni identifikacijski broj (OIB):</t>
  </si>
  <si>
    <t>00872098033</t>
  </si>
  <si>
    <t>Tvrtka izdavatelja:</t>
  </si>
  <si>
    <t>VARTEKS d.d. Varaždin</t>
  </si>
  <si>
    <t>Poštanski broj i mjesto:</t>
  </si>
  <si>
    <t>VARAŽDIN</t>
  </si>
  <si>
    <t>Ulica i kućni broj:</t>
  </si>
  <si>
    <t>ZAGREBAČKA 94</t>
  </si>
  <si>
    <t>Adresa e-pošte:</t>
  </si>
  <si>
    <t>info@varteks.com</t>
  </si>
  <si>
    <t>Internet adresa:</t>
  </si>
  <si>
    <t>www.varteks.com</t>
  </si>
  <si>
    <t>Šifra i naziv općine/grada:</t>
  </si>
  <si>
    <t>Šifra i naziv županije:</t>
  </si>
  <si>
    <t>VARAŽDINSKA</t>
  </si>
  <si>
    <t>Broj zaposlenih:</t>
  </si>
  <si>
    <t>(krajem izvještajnog razdoblja)</t>
  </si>
  <si>
    <t>Konsolidirani izvještaj:</t>
  </si>
  <si>
    <t>DA</t>
  </si>
  <si>
    <t>Šifra NKD-a:</t>
  </si>
  <si>
    <t>1413</t>
  </si>
  <si>
    <t>Tvrtke subjekata konsolidacije (prema MSFI):</t>
  </si>
  <si>
    <t>Sjedište:</t>
  </si>
  <si>
    <t>MB:</t>
  </si>
  <si>
    <t>VARTEKS PRO d.o.o.</t>
  </si>
  <si>
    <t>Varaždin, Hrvatska</t>
  </si>
  <si>
    <t>1280511</t>
  </si>
  <si>
    <t>VARTEKS LOGISTIC d.o.o.</t>
  </si>
  <si>
    <t>01038133</t>
  </si>
  <si>
    <t>VARTEKS ESOP d.o.o.</t>
  </si>
  <si>
    <t>070092385</t>
  </si>
  <si>
    <t>V - projekt d.o.o.</t>
  </si>
  <si>
    <t>070093329</t>
  </si>
  <si>
    <t>VARTEKS TEXTILES Ltd.</t>
  </si>
  <si>
    <t>London, Velika Britanija</t>
  </si>
  <si>
    <t>00970382</t>
  </si>
  <si>
    <t>Knjigovodstveni servis:</t>
  </si>
  <si>
    <t>Osoba za kontakt:</t>
  </si>
  <si>
    <t>(unosi se samo prezime i ime osobe za kontakt)</t>
  </si>
  <si>
    <t>Telefon:</t>
  </si>
  <si>
    <t>Telefaks:</t>
  </si>
  <si>
    <t>042/377-089</t>
  </si>
  <si>
    <t>vbolsec@varteks.com</t>
  </si>
  <si>
    <t>Prezime i ime:</t>
  </si>
  <si>
    <t xml:space="preserve"> Davidović Nenad</t>
  </si>
  <si>
    <t>(osoba ovlaštene za zastupanje)</t>
  </si>
  <si>
    <t xml:space="preserve">Dokumentacija za objavu: </t>
  </si>
  <si>
    <t>1. Financijski izvjštaji (bilanca, račun dobiti i gubitka, izvještaj o novčanom tijeku, izvještaj o promjenama kapitala),</t>
  </si>
  <si>
    <t>2. Međuizvještaj poslovodstva,</t>
  </si>
  <si>
    <t>3. Izjavu osoba odgovornih za sastavljanje izvještaja izdavatelja.</t>
  </si>
  <si>
    <t/>
  </si>
  <si>
    <t>M.P.</t>
  </si>
  <si>
    <t>(potpis osobe ovlaštene za zastupanje)</t>
  </si>
  <si>
    <t>RAČUN DOBITI I GUBITKA</t>
  </si>
  <si>
    <t>Varteks grupa - Varaždin</t>
  </si>
  <si>
    <t>Kumulativno</t>
  </si>
  <si>
    <t>Tromjesečje</t>
  </si>
  <si>
    <r>
      <t xml:space="preserve">I. POSLOVNI PRIHODI </t>
    </r>
    <r>
      <rPr>
        <sz val="10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</si>
  <si>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</si>
  <si>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</si>
  <si>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10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</si>
  <si>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</si>
  <si>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10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</si>
  <si>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</si>
  <si>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</si>
  <si>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</si>
  <si>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10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</si>
  <si>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</si>
  <si>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</si>
  <si>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</si>
  <si>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</si>
  <si>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</si>
  <si>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10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</si>
  <si>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</si>
  <si>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</si>
  <si>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</si>
  <si>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</si>
  <si>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10"/>
        <rFont val="Arial"/>
        <family val="2"/>
      </rPr>
      <t>(132 do 136)</t>
    </r>
  </si>
  <si>
    <t xml:space="preserve">     1. Kamate, tečajne razlike, dividende, slični prihodi iz odnosa s
          povezanim poduzetnicima 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</si>
  <si>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</si>
  <si>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</si>
  <si>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</si>
  <si>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</si>
  <si>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10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</si>
  <si>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</si>
  <si>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</si>
  <si>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</si>
  <si>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</si>
  <si>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</si>
  <si>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</si>
  <si>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</si>
  <si>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</si>
  <si>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10"/>
        <rFont val="Arial"/>
        <family val="2"/>
      </rPr>
      <t>(111+131+142 + 144)</t>
    </r>
  </si>
  <si>
    <r>
      <t xml:space="preserve">X.   UKUPNI RASHODI </t>
    </r>
    <r>
      <rPr>
        <sz val="10"/>
        <rFont val="Arial"/>
        <family val="2"/>
      </rPr>
      <t>(114+137+143 + 145)</t>
    </r>
  </si>
  <si>
    <r>
      <t xml:space="preserve">XI.  DOBIT ILI GUBITAK PRIJE OPOREZIVANJA </t>
    </r>
    <r>
      <rPr>
        <sz val="10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</si>
  <si>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</si>
  <si>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</si>
  <si>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</si>
  <si>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10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</si>
  <si>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</si>
  <si>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</si>
  <si>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</si>
  <si>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</si>
  <si>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</si>
  <si>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</si>
  <si>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</si>
  <si>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</si>
  <si>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10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</si>
  <si>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</si>
  <si>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</si>
  <si>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</si>
  <si>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</si>
  <si>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</si>
  <si>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</si>
  <si>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</si>
  <si>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</si>
  <si>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10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</si>
  <si>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</si>
  <si>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</si>
  <si>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</si>
  <si>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</si>
  <si>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</si>
  <si>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</si>
  <si>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</si>
  <si>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</si>
  <si>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</si>
  <si>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</si>
  <si>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</si>
  <si>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</si>
  <si>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</si>
  <si>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</si>
  <si>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</si>
  <si>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</si>
  <si>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</si>
  <si>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</si>
  <si>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</si>
  <si>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</si>
  <si>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</si>
  <si>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</si>
  <si>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</si>
  <si>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</si>
  <si>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</si>
  <si>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</si>
  <si>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</si>
  <si>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</si>
  <si>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</si>
  <si>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</si>
  <si>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</si>
  <si>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</si>
  <si>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</si>
  <si>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</si>
  <si>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</si>
  <si>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</si>
  <si>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</si>
  <si>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</si>
  <si>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</si>
  <si>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</si>
  <si>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</si>
  <si>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</si>
  <si>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</si>
  <si>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</si>
  <si>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</si>
  <si>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</si>
  <si>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</si>
  <si>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</si>
  <si>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</si>
  <si>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</si>
  <si>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</si>
  <si>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</si>
  <si>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</si>
  <si>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</si>
  <si>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</si>
  <si>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</si>
  <si>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</si>
  <si>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</si>
  <si>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</si>
  <si>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</si>
  <si>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</si>
  <si>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</si>
  <si>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</si>
  <si>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</si>
  <si>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</si>
  <si>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</si>
  <si>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</si>
  <si>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</si>
  <si>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</si>
  <si>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</si>
  <si>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</si>
  <si>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</si>
  <si>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</si>
  <si>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</si>
  <si>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</si>
  <si>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</si>
  <si>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</si>
  <si>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stanje na dan 30.09.2016.</t>
  </si>
  <si>
    <t>u razdoblju 01.01.2016. do 30.09.2016.</t>
  </si>
  <si>
    <t>Svetec Zvonimir</t>
  </si>
  <si>
    <t>042/377-124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</si>
</sst>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 Rounded MT Bold"/>
      <family val="2"/>
    </font>
    <font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>
        <color indexed="8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" fillId="0" borderId="0">
      <alignment vertical="top"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31" borderId="8" applyNumberFormat="0" applyAlignment="0" applyProtection="0"/>
    <xf numFmtId="0" fontId="4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167" fontId="3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167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 applyProtection="1">
      <alignment vertical="center"/>
      <protection hidden="1"/>
    </xf>
    <xf numFmtId="3" fontId="0" fillId="33" borderId="10" xfId="0" applyNumberFormat="1" applyFont="1" applyFill="1" applyBorder="1" applyAlignment="1" applyProtection="1">
      <alignment vertical="center"/>
      <protection locked="0"/>
    </xf>
    <xf numFmtId="3" fontId="3" fillId="33" borderId="10" xfId="0" applyNumberFormat="1" applyFont="1" applyFill="1" applyBorder="1" applyAlignment="1" applyProtection="1">
      <alignment vertical="center"/>
      <protection locked="0"/>
    </xf>
    <xf numFmtId="3" fontId="0" fillId="33" borderId="10" xfId="0" applyNumberFormat="1" applyFont="1" applyFill="1" applyBorder="1" applyAlignment="1" applyProtection="1">
      <alignment vertical="center"/>
      <protection hidden="1"/>
    </xf>
    <xf numFmtId="3" fontId="0" fillId="33" borderId="10" xfId="0" applyNumberFormat="1" applyFont="1" applyFill="1" applyBorder="1" applyAlignment="1" applyProtection="1">
      <alignment horizontal="right" vertical="center"/>
      <protection locked="0"/>
    </xf>
    <xf numFmtId="3" fontId="3" fillId="33" borderId="10" xfId="0" applyNumberFormat="1" applyFont="1" applyFill="1" applyBorder="1" applyAlignment="1" applyProtection="1">
      <alignment horizontal="right" vertical="center"/>
      <protection hidden="1"/>
    </xf>
    <xf numFmtId="3" fontId="0" fillId="33" borderId="10" xfId="56" applyNumberFormat="1" applyFont="1" applyFill="1" applyBorder="1" applyAlignment="1" applyProtection="1">
      <alignment horizontal="right" vertical="center"/>
      <protection locked="0"/>
    </xf>
    <xf numFmtId="167" fontId="3" fillId="0" borderId="12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vertical="center"/>
      <protection hidden="1"/>
    </xf>
    <xf numFmtId="167" fontId="3" fillId="0" borderId="14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8" fillId="0" borderId="0" xfId="51" applyFont="1" applyAlignment="1">
      <alignment/>
      <protection/>
    </xf>
    <xf numFmtId="0" fontId="8" fillId="0" borderId="16" xfId="51" applyFont="1" applyBorder="1" applyAlignment="1" applyProtection="1">
      <alignment horizontal="left"/>
      <protection hidden="1"/>
    </xf>
    <xf numFmtId="3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0" fillId="0" borderId="10" xfId="56" applyNumberFormat="1" applyFont="1" applyFill="1" applyBorder="1" applyAlignment="1" applyProtection="1">
      <alignment/>
      <protection locked="0"/>
    </xf>
    <xf numFmtId="3" fontId="3" fillId="0" borderId="10" xfId="56" applyNumberFormat="1" applyFont="1" applyFill="1" applyBorder="1" applyAlignment="1" applyProtection="1">
      <alignment vertical="center"/>
      <protection locked="0"/>
    </xf>
    <xf numFmtId="3" fontId="0" fillId="34" borderId="10" xfId="0" applyNumberFormat="1" applyFont="1" applyFill="1" applyBorder="1" applyAlignment="1" applyProtection="1">
      <alignment vertical="center"/>
      <protection locked="0"/>
    </xf>
    <xf numFmtId="3" fontId="0" fillId="34" borderId="10" xfId="56" applyNumberFormat="1" applyFont="1" applyFill="1" applyBorder="1" applyAlignment="1" applyProtection="1">
      <alignment vertical="center"/>
      <protection locked="0"/>
    </xf>
    <xf numFmtId="3" fontId="3" fillId="0" borderId="10" xfId="56" applyNumberFormat="1" applyFont="1" applyFill="1" applyBorder="1" applyAlignment="1" applyProtection="1">
      <alignment/>
      <protection locked="0"/>
    </xf>
    <xf numFmtId="3" fontId="0" fillId="0" borderId="10" xfId="56" applyNumberFormat="1" applyFont="1" applyFill="1" applyBorder="1" applyAlignment="1" applyProtection="1">
      <alignment/>
      <protection hidden="1"/>
    </xf>
    <xf numFmtId="3" fontId="0" fillId="0" borderId="10" xfId="56" applyNumberFormat="1" applyFont="1" applyFill="1" applyBorder="1" applyAlignment="1" applyProtection="1">
      <alignment vertical="center"/>
      <protection locked="0"/>
    </xf>
    <xf numFmtId="3" fontId="0" fillId="0" borderId="10" xfId="56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3" fontId="3" fillId="0" borderId="10" xfId="56" applyNumberFormat="1" applyFont="1" applyFill="1" applyBorder="1" applyAlignment="1" applyProtection="1">
      <alignment horizontal="right"/>
      <protection hidden="1"/>
    </xf>
    <xf numFmtId="3" fontId="3" fillId="0" borderId="10" xfId="56" applyNumberFormat="1" applyFont="1" applyFill="1" applyBorder="1" applyAlignment="1" applyProtection="1">
      <alignment horizontal="right"/>
      <protection locked="0"/>
    </xf>
    <xf numFmtId="3" fontId="3" fillId="0" borderId="10" xfId="0" applyNumberFormat="1" applyFont="1" applyFill="1" applyBorder="1" applyAlignment="1" applyProtection="1">
      <alignment/>
      <protection hidden="1"/>
    </xf>
    <xf numFmtId="3" fontId="3" fillId="0" borderId="10" xfId="56" applyNumberFormat="1" applyFont="1" applyFill="1" applyBorder="1" applyAlignment="1" applyProtection="1">
      <alignment/>
      <protection hidden="1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3" fontId="0" fillId="0" borderId="12" xfId="56" applyNumberFormat="1" applyFont="1" applyFill="1" applyBorder="1" applyAlignment="1" applyProtection="1">
      <alignment horizontal="right" vertical="center"/>
      <protection locked="0"/>
    </xf>
    <xf numFmtId="3" fontId="0" fillId="35" borderId="12" xfId="0" applyNumberFormat="1" applyFont="1" applyFill="1" applyBorder="1" applyAlignment="1" applyProtection="1">
      <alignment vertical="center"/>
      <protection hidden="1"/>
    </xf>
    <xf numFmtId="3" fontId="0" fillId="33" borderId="12" xfId="56" applyNumberFormat="1" applyFont="1" applyFill="1" applyBorder="1" applyAlignment="1" applyProtection="1">
      <alignment horizontal="right" vertical="center"/>
      <protection locked="0"/>
    </xf>
    <xf numFmtId="3" fontId="0" fillId="36" borderId="17" xfId="56" applyNumberFormat="1" applyFont="1" applyFill="1" applyBorder="1" applyAlignment="1" applyProtection="1">
      <alignment vertical="center"/>
      <protection hidden="1"/>
    </xf>
    <xf numFmtId="3" fontId="3" fillId="36" borderId="17" xfId="56" applyNumberFormat="1" applyFont="1" applyFill="1" applyBorder="1" applyAlignment="1" applyProtection="1">
      <alignment vertical="center"/>
      <protection hidden="1"/>
    </xf>
    <xf numFmtId="3" fontId="3" fillId="33" borderId="12" xfId="0" applyNumberFormat="1" applyFont="1" applyFill="1" applyBorder="1" applyAlignment="1" applyProtection="1">
      <alignment vertical="center"/>
      <protection hidden="1"/>
    </xf>
    <xf numFmtId="3" fontId="0" fillId="33" borderId="17" xfId="56" applyNumberFormat="1" applyFont="1" applyFill="1" applyBorder="1" applyAlignment="1" applyProtection="1">
      <alignment vertical="center"/>
      <protection hidden="1"/>
    </xf>
    <xf numFmtId="3" fontId="3" fillId="33" borderId="17" xfId="56" applyNumberFormat="1" applyFont="1" applyFill="1" applyBorder="1" applyAlignment="1" applyProtection="1">
      <alignment vertical="center"/>
      <protection hidden="1"/>
    </xf>
    <xf numFmtId="3" fontId="0" fillId="33" borderId="18" xfId="0" applyNumberFormat="1" applyFont="1" applyFill="1" applyBorder="1" applyAlignment="1" applyProtection="1">
      <alignment vertical="center"/>
      <protection hidden="1"/>
    </xf>
    <xf numFmtId="3" fontId="0" fillId="33" borderId="12" xfId="0" applyNumberFormat="1" applyFont="1" applyFill="1" applyBorder="1" applyAlignment="1" applyProtection="1">
      <alignment vertical="center"/>
      <protection hidden="1"/>
    </xf>
    <xf numFmtId="3" fontId="0" fillId="34" borderId="12" xfId="56" applyNumberFormat="1" applyFont="1" applyFill="1" applyBorder="1" applyAlignment="1" applyProtection="1">
      <alignment horizontal="right" vertical="center"/>
      <protection locked="0"/>
    </xf>
    <xf numFmtId="3" fontId="0" fillId="33" borderId="12" xfId="0" applyNumberFormat="1" applyFont="1" applyFill="1" applyBorder="1" applyAlignment="1" applyProtection="1">
      <alignment vertical="center"/>
      <protection locked="0"/>
    </xf>
    <xf numFmtId="3" fontId="0" fillId="34" borderId="12" xfId="0" applyNumberFormat="1" applyFont="1" applyFill="1" applyBorder="1" applyAlignment="1" applyProtection="1">
      <alignment vertical="center"/>
      <protection locked="0"/>
    </xf>
    <xf numFmtId="3" fontId="0" fillId="33" borderId="14" xfId="0" applyNumberFormat="1" applyFont="1" applyFill="1" applyBorder="1" applyAlignment="1" applyProtection="1">
      <alignment vertical="center"/>
      <protection hidden="1"/>
    </xf>
    <xf numFmtId="0" fontId="6" fillId="0" borderId="0" xfId="56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56" applyFont="1" applyFill="1" applyAlignment="1">
      <alignment wrapText="1"/>
      <protection/>
    </xf>
    <xf numFmtId="0" fontId="6" fillId="0" borderId="0" xfId="56" applyFont="1" applyFill="1" applyBorder="1" applyAlignment="1" applyProtection="1">
      <alignment horizontal="center" vertical="center"/>
      <protection hidden="1"/>
    </xf>
    <xf numFmtId="14" fontId="6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6" applyFont="1" applyFill="1" applyBorder="1" applyAlignment="1">
      <alignment vertical="center"/>
      <protection/>
    </xf>
    <xf numFmtId="0" fontId="7" fillId="0" borderId="0" xfId="56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3" fontId="0" fillId="0" borderId="10" xfId="56" applyNumberFormat="1" applyFont="1" applyFill="1" applyBorder="1" applyAlignment="1" applyProtection="1">
      <alignment horizontal="right" vertical="center"/>
      <protection locked="0"/>
    </xf>
    <xf numFmtId="167" fontId="3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0" fillId="0" borderId="14" xfId="0" applyNumberFormat="1" applyFont="1" applyFill="1" applyBorder="1" applyAlignment="1" applyProtection="1">
      <alignment vertical="center"/>
      <protection hidden="1"/>
    </xf>
    <xf numFmtId="3" fontId="0" fillId="0" borderId="0" xfId="56" applyNumberFormat="1" applyFont="1" applyFill="1" applyBorder="1" applyAlignment="1" applyProtection="1">
      <alignment vertical="center"/>
      <protection locked="0"/>
    </xf>
    <xf numFmtId="3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20" xfId="51" applyFont="1" applyBorder="1" applyAlignment="1">
      <alignment/>
      <protection/>
    </xf>
    <xf numFmtId="0" fontId="7" fillId="0" borderId="21" xfId="51" applyFont="1" applyBorder="1" applyAlignment="1">
      <alignment/>
      <protection/>
    </xf>
    <xf numFmtId="0" fontId="7" fillId="0" borderId="0" xfId="51" applyFont="1" applyAlignment="1">
      <alignment/>
      <protection/>
    </xf>
    <xf numFmtId="14" fontId="6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left" vertical="center"/>
      <protection hidden="1"/>
    </xf>
    <xf numFmtId="0" fontId="7" fillId="0" borderId="22" xfId="51" applyFont="1" applyFill="1" applyBorder="1" applyAlignment="1" applyProtection="1">
      <alignment horizontal="left" vertical="center" wrapText="1"/>
      <protection hidden="1"/>
    </xf>
    <xf numFmtId="0" fontId="7" fillId="0" borderId="16" xfId="51" applyFont="1" applyFill="1" applyBorder="1" applyAlignment="1" applyProtection="1">
      <alignment vertical="center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7" fillId="0" borderId="0" xfId="51" applyFont="1" applyFill="1" applyBorder="1" applyAlignment="1" applyProtection="1">
      <alignment horizontal="center" vertical="center" wrapText="1"/>
      <protection hidden="1"/>
    </xf>
    <xf numFmtId="0" fontId="7" fillId="0" borderId="22" xfId="51" applyFont="1" applyBorder="1" applyAlignment="1" applyProtection="1">
      <alignment horizontal="left" vertical="center" wrapText="1"/>
      <protection hidden="1"/>
    </xf>
    <xf numFmtId="0" fontId="7" fillId="0" borderId="16" xfId="51" applyFont="1" applyBorder="1" applyAlignment="1" applyProtection="1">
      <alignment/>
      <protection hidden="1"/>
    </xf>
    <xf numFmtId="0" fontId="7" fillId="0" borderId="0" xfId="51" applyFont="1" applyBorder="1" applyAlignment="1" applyProtection="1">
      <alignment/>
      <protection hidden="1"/>
    </xf>
    <xf numFmtId="0" fontId="10" fillId="0" borderId="0" xfId="51" applyFont="1" applyBorder="1" applyAlignment="1" applyProtection="1">
      <alignment horizontal="right" vertical="center" wrapText="1"/>
      <protection hidden="1"/>
    </xf>
    <xf numFmtId="0" fontId="10" fillId="0" borderId="0" xfId="51" applyFont="1" applyBorder="1" applyAlignment="1" applyProtection="1">
      <alignment horizontal="right"/>
      <protection hidden="1"/>
    </xf>
    <xf numFmtId="0" fontId="10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1" applyFont="1" applyFill="1" applyBorder="1" applyAlignment="1" applyProtection="1">
      <alignment horizontal="left" vertical="center"/>
      <protection hidden="1"/>
    </xf>
    <xf numFmtId="0" fontId="7" fillId="0" borderId="22" xfId="51" applyFont="1" applyFill="1" applyBorder="1" applyAlignment="1" applyProtection="1">
      <alignment/>
      <protection hidden="1"/>
    </xf>
    <xf numFmtId="0" fontId="7" fillId="0" borderId="0" xfId="51" applyFont="1" applyBorder="1" applyAlignment="1" applyProtection="1">
      <alignment wrapText="1"/>
      <protection hidden="1"/>
    </xf>
    <xf numFmtId="0" fontId="7" fillId="0" borderId="22" xfId="51" applyFont="1" applyBorder="1" applyAlignment="1" applyProtection="1">
      <alignment wrapText="1"/>
      <protection hidden="1"/>
    </xf>
    <xf numFmtId="0" fontId="7" fillId="0" borderId="16" xfId="51" applyFont="1" applyBorder="1" applyAlignment="1" applyProtection="1">
      <alignment horizontal="right"/>
      <protection hidden="1"/>
    </xf>
    <xf numFmtId="0" fontId="7" fillId="0" borderId="0" xfId="51" applyFont="1" applyBorder="1" applyAlignment="1" applyProtection="1">
      <alignment horizontal="right"/>
      <protection hidden="1"/>
    </xf>
    <xf numFmtId="0" fontId="7" fillId="0" borderId="22" xfId="51" applyFont="1" applyBorder="1" applyAlignment="1" applyProtection="1">
      <alignment/>
      <protection hidden="1"/>
    </xf>
    <xf numFmtId="0" fontId="7" fillId="0" borderId="16" xfId="51" applyFont="1" applyBorder="1" applyAlignment="1" applyProtection="1">
      <alignment horizontal="right" wrapText="1"/>
      <protection hidden="1"/>
    </xf>
    <xf numFmtId="0" fontId="7" fillId="0" borderId="0" xfId="51" applyFont="1" applyBorder="1" applyAlignment="1" applyProtection="1">
      <alignment horizontal="right" wrapText="1"/>
      <protection hidden="1"/>
    </xf>
    <xf numFmtId="0" fontId="7" fillId="0" borderId="0" xfId="51" applyFont="1" applyBorder="1" applyAlignment="1" applyProtection="1">
      <alignment horizontal="left"/>
      <protection hidden="1"/>
    </xf>
    <xf numFmtId="0" fontId="7" fillId="0" borderId="0" xfId="51" applyFont="1" applyFill="1" applyBorder="1" applyAlignment="1" applyProtection="1">
      <alignment/>
      <protection hidden="1"/>
    </xf>
    <xf numFmtId="0" fontId="7" fillId="0" borderId="0" xfId="51" applyFont="1" applyBorder="1" applyAlignment="1" applyProtection="1">
      <alignment vertical="top"/>
      <protection hidden="1"/>
    </xf>
    <xf numFmtId="1" fontId="6" fillId="0" borderId="11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22" xfId="51" applyFont="1" applyFill="1" applyBorder="1" applyAlignment="1" applyProtection="1">
      <alignment horizontal="right" vertical="center"/>
      <protection hidden="1" locked="0"/>
    </xf>
    <xf numFmtId="0" fontId="7" fillId="0" borderId="0" xfId="51" applyFont="1" applyBorder="1" applyAlignment="1" applyProtection="1">
      <alignment horizontal="right" vertical="center"/>
      <protection hidden="1"/>
    </xf>
    <xf numFmtId="3" fontId="6" fillId="0" borderId="11" xfId="51" applyNumberFormat="1" applyFont="1" applyFill="1" applyBorder="1" applyAlignment="1" applyProtection="1">
      <alignment horizontal="right" vertical="center"/>
      <protection hidden="1" locked="0"/>
    </xf>
    <xf numFmtId="0" fontId="7" fillId="0" borderId="22" xfId="51" applyFont="1" applyBorder="1" applyAlignment="1" applyProtection="1">
      <alignment vertical="top"/>
      <protection hidden="1"/>
    </xf>
    <xf numFmtId="0" fontId="6" fillId="0" borderId="11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vertical="top"/>
      <protection hidden="1"/>
    </xf>
    <xf numFmtId="0" fontId="7" fillId="0" borderId="0" xfId="51" applyFont="1" applyBorder="1" applyAlignment="1">
      <alignment/>
      <protection/>
    </xf>
    <xf numFmtId="49" fontId="6" fillId="0" borderId="11" xfId="51" applyNumberFormat="1" applyFont="1" applyFill="1" applyBorder="1" applyAlignment="1" applyProtection="1">
      <alignment horizontal="right" vertical="center"/>
      <protection hidden="1" locked="0"/>
    </xf>
    <xf numFmtId="0" fontId="7" fillId="0" borderId="22" xfId="51" applyFont="1" applyBorder="1" applyAlignment="1" applyProtection="1">
      <alignment horizontal="left" vertical="top" wrapText="1"/>
      <protection hidden="1"/>
    </xf>
    <xf numFmtId="0" fontId="7" fillId="0" borderId="16" xfId="51" applyFont="1" applyBorder="1" applyAlignment="1">
      <alignment/>
      <protection/>
    </xf>
    <xf numFmtId="0" fontId="7" fillId="0" borderId="0" xfId="51" applyFont="1" applyBorder="1" applyAlignment="1" applyProtection="1">
      <alignment horizontal="center" vertical="center"/>
      <protection hidden="1" locked="0"/>
    </xf>
    <xf numFmtId="0" fontId="7" fillId="0" borderId="16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 applyAlignment="1" applyProtection="1">
      <alignment vertical="top"/>
      <protection hidden="1"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7" fillId="0" borderId="0" xfId="51" applyFont="1" applyFill="1" applyBorder="1" applyAlignment="1" applyProtection="1">
      <alignment wrapText="1"/>
      <protection hidden="1"/>
    </xf>
    <xf numFmtId="0" fontId="7" fillId="0" borderId="22" xfId="51" applyFont="1" applyFill="1" applyBorder="1" applyAlignment="1" applyProtection="1">
      <alignment horizontal="left" vertical="top" wrapText="1" indent="2"/>
      <protection hidden="1"/>
    </xf>
    <xf numFmtId="0" fontId="6" fillId="33" borderId="16" xfId="56" applyFont="1" applyFill="1" applyBorder="1" applyAlignment="1" applyProtection="1">
      <alignment horizontal="right" vertical="center"/>
      <protection hidden="1" locked="0"/>
    </xf>
    <xf numFmtId="0" fontId="6" fillId="33" borderId="0" xfId="56" applyFont="1" applyFill="1" applyBorder="1" applyAlignment="1" applyProtection="1">
      <alignment horizontal="right" vertical="center"/>
      <protection hidden="1" locked="0"/>
    </xf>
    <xf numFmtId="49" fontId="6" fillId="33" borderId="0" xfId="56" applyNumberFormat="1" applyFont="1" applyFill="1" applyBorder="1" applyAlignment="1" applyProtection="1">
      <alignment horizontal="center" vertical="center"/>
      <protection hidden="1" locked="0"/>
    </xf>
    <xf numFmtId="49" fontId="6" fillId="33" borderId="22" xfId="56" applyNumberFormat="1" applyFont="1" applyFill="1" applyBorder="1" applyAlignment="1" applyProtection="1">
      <alignment horizontal="center" vertical="center"/>
      <protection hidden="1" locked="0"/>
    </xf>
    <xf numFmtId="0" fontId="7" fillId="0" borderId="16" xfId="51" applyFont="1" applyFill="1" applyBorder="1" applyAlignment="1" applyProtection="1">
      <alignment horizontal="right" vertical="top"/>
      <protection hidden="1"/>
    </xf>
    <xf numFmtId="0" fontId="7" fillId="0" borderId="0" xfId="51" applyFont="1" applyFill="1" applyBorder="1" applyAlignment="1" applyProtection="1">
      <alignment horizontal="right" vertical="top"/>
      <protection hidden="1"/>
    </xf>
    <xf numFmtId="0" fontId="7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0" fontId="6" fillId="37" borderId="16" xfId="56" applyFont="1" applyFill="1" applyBorder="1" applyAlignment="1" applyProtection="1">
      <alignment horizontal="right" vertical="center"/>
      <protection hidden="1" locked="0"/>
    </xf>
    <xf numFmtId="0" fontId="7" fillId="0" borderId="0" xfId="56" applyFont="1" applyBorder="1" applyAlignment="1">
      <alignment/>
      <protection/>
    </xf>
    <xf numFmtId="0" fontId="6" fillId="37" borderId="0" xfId="56" applyFont="1" applyFill="1" applyBorder="1" applyAlignment="1" applyProtection="1">
      <alignment horizontal="right" vertical="center"/>
      <protection hidden="1" locked="0"/>
    </xf>
    <xf numFmtId="49" fontId="6" fillId="37" borderId="0" xfId="56" applyNumberFormat="1" applyFont="1" applyFill="1" applyBorder="1" applyAlignment="1" applyProtection="1">
      <alignment horizontal="center" vertical="center"/>
      <protection hidden="1" locked="0"/>
    </xf>
    <xf numFmtId="49" fontId="6" fillId="0" borderId="22" xfId="56" applyNumberFormat="1" applyFont="1" applyBorder="1" applyAlignment="1" applyProtection="1">
      <alignment horizontal="center" vertical="center"/>
      <protection hidden="1" locked="0"/>
    </xf>
    <xf numFmtId="0" fontId="7" fillId="0" borderId="0" xfId="56" applyFont="1" applyAlignment="1">
      <alignment/>
      <protection/>
    </xf>
    <xf numFmtId="0" fontId="7" fillId="0" borderId="16" xfId="51" applyFont="1" applyBorder="1" applyAlignment="1" applyProtection="1">
      <alignment horizontal="right" vertical="top"/>
      <protection hidden="1"/>
    </xf>
    <xf numFmtId="0" fontId="7" fillId="0" borderId="0" xfId="51" applyFont="1" applyBorder="1" applyAlignment="1" applyProtection="1">
      <alignment horizontal="right" vertical="top"/>
      <protection hidden="1"/>
    </xf>
    <xf numFmtId="0" fontId="7" fillId="0" borderId="20" xfId="51" applyFont="1" applyBorder="1" applyAlignment="1" applyProtection="1">
      <alignment/>
      <protection hidden="1"/>
    </xf>
    <xf numFmtId="0" fontId="7" fillId="0" borderId="21" xfId="51" applyFont="1" applyBorder="1" applyAlignment="1" applyProtection="1">
      <alignment/>
      <protection hidden="1"/>
    </xf>
    <xf numFmtId="0" fontId="7" fillId="0" borderId="0" xfId="51" applyFont="1" applyFill="1" applyBorder="1" applyAlignment="1" applyProtection="1">
      <alignment/>
      <protection hidden="1"/>
    </xf>
    <xf numFmtId="0" fontId="7" fillId="0" borderId="0" xfId="51" applyFont="1" applyFill="1" applyBorder="1" applyAlignment="1" applyProtection="1">
      <alignment horizontal="right" vertical="center"/>
      <protection hidden="1"/>
    </xf>
    <xf numFmtId="0" fontId="7" fillId="0" borderId="16" xfId="51" applyFont="1" applyBorder="1" applyAlignment="1" applyProtection="1">
      <alignment horizontal="left"/>
      <protection hidden="1"/>
    </xf>
    <xf numFmtId="0" fontId="7" fillId="0" borderId="0" xfId="51" applyFont="1" applyBorder="1" applyAlignment="1" applyProtection="1">
      <alignment vertical="center"/>
      <protection hidden="1"/>
    </xf>
    <xf numFmtId="0" fontId="7" fillId="0" borderId="22" xfId="51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vertical="center"/>
      <protection hidden="1"/>
    </xf>
    <xf numFmtId="0" fontId="13" fillId="0" borderId="22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13" fillId="0" borderId="0" xfId="56" applyFont="1" applyBorder="1" applyAlignment="1">
      <alignment/>
      <protection/>
    </xf>
    <xf numFmtId="0" fontId="13" fillId="0" borderId="22" xfId="56" applyFont="1" applyBorder="1" applyAlignment="1">
      <alignment/>
      <protection/>
    </xf>
    <xf numFmtId="0" fontId="6" fillId="0" borderId="16" xfId="51" applyFont="1" applyBorder="1" applyAlignment="1" applyProtection="1">
      <alignment vertical="center"/>
      <protection hidden="1"/>
    </xf>
    <xf numFmtId="0" fontId="7" fillId="0" borderId="23" xfId="51" applyFont="1" applyBorder="1" applyAlignment="1" applyProtection="1">
      <alignment/>
      <protection hidden="1"/>
    </xf>
    <xf numFmtId="0" fontId="7" fillId="0" borderId="23" xfId="51" applyFont="1" applyBorder="1" applyAlignment="1">
      <alignment/>
      <protection/>
    </xf>
    <xf numFmtId="0" fontId="7" fillId="0" borderId="24" xfId="51" applyFont="1" applyBorder="1" applyAlignment="1" applyProtection="1">
      <alignment/>
      <protection hidden="1"/>
    </xf>
    <xf numFmtId="0" fontId="7" fillId="0" borderId="15" xfId="51" applyFont="1" applyFill="1" applyBorder="1" applyAlignment="1" applyProtection="1">
      <alignment horizontal="right" vertical="top" wrapText="1"/>
      <protection hidden="1"/>
    </xf>
    <xf numFmtId="0" fontId="7" fillId="0" borderId="25" xfId="51" applyFont="1" applyFill="1" applyBorder="1" applyAlignment="1" applyProtection="1">
      <alignment horizontal="right" vertical="top" wrapText="1"/>
      <protection hidden="1"/>
    </xf>
    <xf numFmtId="0" fontId="7" fillId="0" borderId="25" xfId="51" applyFont="1" applyFill="1" applyBorder="1" applyAlignment="1" applyProtection="1">
      <alignment/>
      <protection hidden="1"/>
    </xf>
    <xf numFmtId="0" fontId="7" fillId="0" borderId="26" xfId="51" applyFont="1" applyFill="1" applyBorder="1" applyAlignment="1" applyProtection="1">
      <alignment/>
      <protection hidden="1"/>
    </xf>
    <xf numFmtId="3" fontId="0" fillId="34" borderId="27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/>
    </xf>
    <xf numFmtId="3" fontId="0" fillId="33" borderId="28" xfId="0" applyNumberFormat="1" applyFont="1" applyFill="1" applyBorder="1" applyAlignment="1" applyProtection="1">
      <alignment vertical="center"/>
      <protection hidden="1"/>
    </xf>
    <xf numFmtId="0" fontId="0" fillId="34" borderId="0" xfId="0" applyFont="1" applyFill="1" applyAlignment="1">
      <alignment/>
    </xf>
    <xf numFmtId="0" fontId="6" fillId="0" borderId="29" xfId="51" applyFont="1" applyBorder="1" applyAlignment="1">
      <alignment/>
      <protection/>
    </xf>
    <xf numFmtId="0" fontId="6" fillId="0" borderId="20" xfId="51" applyFont="1" applyBorder="1" applyAlignment="1">
      <alignment/>
      <protection/>
    </xf>
    <xf numFmtId="0" fontId="6" fillId="0" borderId="16" xfId="51" applyFont="1" applyFill="1" applyBorder="1" applyAlignment="1" applyProtection="1">
      <alignment horizontal="left" vertical="center" wrapText="1"/>
      <protection hidden="1"/>
    </xf>
    <xf numFmtId="0" fontId="6" fillId="0" borderId="0" xfId="51" applyFont="1" applyFill="1" applyBorder="1" applyAlignment="1" applyProtection="1">
      <alignment horizontal="left" vertical="center" wrapText="1"/>
      <protection hidden="1"/>
    </xf>
    <xf numFmtId="0" fontId="10" fillId="0" borderId="16" xfId="51" applyFont="1" applyBorder="1" applyAlignment="1" applyProtection="1">
      <alignment horizontal="center" vertical="center" wrapText="1"/>
      <protection hidden="1"/>
    </xf>
    <xf numFmtId="0" fontId="10" fillId="0" borderId="0" xfId="51" applyFont="1" applyBorder="1" applyAlignment="1" applyProtection="1">
      <alignment horizontal="center" vertical="center" wrapText="1"/>
      <protection hidden="1"/>
    </xf>
    <xf numFmtId="0" fontId="10" fillId="0" borderId="22" xfId="51" applyFont="1" applyBorder="1" applyAlignment="1" applyProtection="1">
      <alignment horizontal="center" vertical="center" wrapText="1"/>
      <protection hidden="1"/>
    </xf>
    <xf numFmtId="0" fontId="7" fillId="0" borderId="16" xfId="51" applyFont="1" applyBorder="1" applyAlignment="1" applyProtection="1">
      <alignment horizontal="right" vertical="center"/>
      <protection hidden="1"/>
    </xf>
    <xf numFmtId="0" fontId="7" fillId="0" borderId="22" xfId="51" applyFont="1" applyBorder="1" applyAlignment="1" applyProtection="1">
      <alignment horizontal="right"/>
      <protection hidden="1"/>
    </xf>
    <xf numFmtId="49" fontId="6" fillId="0" borderId="15" xfId="51" applyNumberFormat="1" applyFont="1" applyFill="1" applyBorder="1" applyAlignment="1" applyProtection="1">
      <alignment horizontal="center" vertical="center"/>
      <protection hidden="1" locked="0"/>
    </xf>
    <xf numFmtId="49" fontId="6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6" xfId="51" applyFont="1" applyBorder="1" applyAlignment="1" applyProtection="1">
      <alignment horizontal="right" vertical="center" wrapText="1"/>
      <protection hidden="1"/>
    </xf>
    <xf numFmtId="0" fontId="7" fillId="0" borderId="22" xfId="51" applyFont="1" applyBorder="1" applyAlignment="1" applyProtection="1">
      <alignment horizontal="right" wrapText="1"/>
      <protection hidden="1"/>
    </xf>
    <xf numFmtId="0" fontId="7" fillId="0" borderId="0" xfId="51" applyFont="1" applyBorder="1" applyAlignment="1" applyProtection="1">
      <alignment horizontal="right" wrapText="1"/>
      <protection hidden="1"/>
    </xf>
    <xf numFmtId="0" fontId="7" fillId="0" borderId="16" xfId="51" applyFont="1" applyBorder="1" applyAlignment="1" applyProtection="1">
      <alignment horizontal="right" wrapText="1"/>
      <protection hidden="1"/>
    </xf>
    <xf numFmtId="0" fontId="6" fillId="0" borderId="15" xfId="51" applyFont="1" applyFill="1" applyBorder="1" applyAlignment="1" applyProtection="1">
      <alignment horizontal="left" vertical="center"/>
      <protection hidden="1" locked="0"/>
    </xf>
    <xf numFmtId="0" fontId="7" fillId="0" borderId="25" xfId="51" applyFont="1" applyFill="1" applyBorder="1" applyAlignment="1">
      <alignment horizontal="left" vertical="center"/>
      <protection/>
    </xf>
    <xf numFmtId="0" fontId="7" fillId="0" borderId="26" xfId="51" applyFont="1" applyFill="1" applyBorder="1" applyAlignment="1">
      <alignment horizontal="left" vertical="center"/>
      <protection/>
    </xf>
    <xf numFmtId="1" fontId="6" fillId="0" borderId="15" xfId="51" applyNumberFormat="1" applyFont="1" applyFill="1" applyBorder="1" applyAlignment="1" applyProtection="1">
      <alignment horizontal="center" vertical="center"/>
      <protection hidden="1" locked="0"/>
    </xf>
    <xf numFmtId="1" fontId="6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15" xfId="35" applyFont="1" applyFill="1" applyBorder="1" applyAlignment="1" applyProtection="1">
      <alignment/>
      <protection hidden="1" locked="0"/>
    </xf>
    <xf numFmtId="0" fontId="6" fillId="0" borderId="25" xfId="51" applyFont="1" applyFill="1" applyBorder="1" applyAlignment="1" applyProtection="1">
      <alignment/>
      <protection hidden="1" locked="0"/>
    </xf>
    <xf numFmtId="0" fontId="6" fillId="0" borderId="26" xfId="51" applyFont="1" applyFill="1" applyBorder="1" applyAlignment="1" applyProtection="1">
      <alignment/>
      <protection hidden="1" locked="0"/>
    </xf>
    <xf numFmtId="0" fontId="7" fillId="0" borderId="25" xfId="51" applyFont="1" applyFill="1" applyBorder="1" applyAlignment="1">
      <alignment horizontal="left"/>
      <protection/>
    </xf>
    <xf numFmtId="0" fontId="7" fillId="0" borderId="26" xfId="51" applyFont="1" applyFill="1" applyBorder="1" applyAlignment="1">
      <alignment horizontal="left"/>
      <protection/>
    </xf>
    <xf numFmtId="0" fontId="7" fillId="0" borderId="0" xfId="51" applyFont="1" applyBorder="1" applyAlignment="1" applyProtection="1">
      <alignment horizontal="right"/>
      <protection hidden="1"/>
    </xf>
    <xf numFmtId="0" fontId="7" fillId="0" borderId="0" xfId="51" applyFont="1" applyBorder="1" applyAlignment="1" applyProtection="1">
      <alignment horizontal="right" vertical="center"/>
      <protection hidden="1"/>
    </xf>
    <xf numFmtId="0" fontId="7" fillId="0" borderId="16" xfId="51" applyFont="1" applyBorder="1" applyAlignment="1" applyProtection="1">
      <alignment horizontal="center" vertical="center"/>
      <protection hidden="1"/>
    </xf>
    <xf numFmtId="0" fontId="7" fillId="0" borderId="0" xfId="51" applyFont="1" applyBorder="1" applyAlignment="1">
      <alignment horizontal="center" vertical="center"/>
      <protection/>
    </xf>
    <xf numFmtId="0" fontId="7" fillId="0" borderId="0" xfId="51" applyFont="1" applyBorder="1" applyAlignment="1">
      <alignment horizontal="center"/>
      <protection/>
    </xf>
    <xf numFmtId="0" fontId="7" fillId="0" borderId="0" xfId="51" applyFont="1" applyBorder="1" applyAlignment="1">
      <alignment vertical="center"/>
      <protection/>
    </xf>
    <xf numFmtId="0" fontId="7" fillId="0" borderId="22" xfId="51" applyFont="1" applyBorder="1" applyAlignment="1">
      <alignment horizontal="center"/>
      <protection/>
    </xf>
    <xf numFmtId="0" fontId="6" fillId="33" borderId="30" xfId="56" applyFont="1" applyFill="1" applyBorder="1" applyAlignment="1" applyProtection="1">
      <alignment horizontal="right" vertical="center"/>
      <protection hidden="1" locked="0"/>
    </xf>
    <xf numFmtId="0" fontId="6" fillId="33" borderId="31" xfId="56" applyFont="1" applyFill="1" applyBorder="1" applyAlignment="1" applyProtection="1">
      <alignment horizontal="right" vertical="center"/>
      <protection hidden="1" locked="0"/>
    </xf>
    <xf numFmtId="0" fontId="6" fillId="33" borderId="32" xfId="56" applyFont="1" applyFill="1" applyBorder="1" applyAlignment="1" applyProtection="1">
      <alignment horizontal="right" vertical="center"/>
      <protection hidden="1" locked="0"/>
    </xf>
    <xf numFmtId="49" fontId="6" fillId="33" borderId="31" xfId="56" applyNumberFormat="1" applyFont="1" applyFill="1" applyBorder="1" applyAlignment="1" applyProtection="1">
      <alignment horizontal="center" vertical="center"/>
      <protection hidden="1" locked="0"/>
    </xf>
    <xf numFmtId="49" fontId="6" fillId="33" borderId="33" xfId="56" applyNumberFormat="1" applyFont="1" applyFill="1" applyBorder="1" applyAlignment="1" applyProtection="1">
      <alignment horizontal="center" vertical="center"/>
      <protection hidden="1" locked="0"/>
    </xf>
    <xf numFmtId="0" fontId="6" fillId="36" borderId="32" xfId="0" applyFont="1" applyFill="1" applyBorder="1" applyAlignment="1" applyProtection="1">
      <alignment horizontal="right" vertical="center"/>
      <protection hidden="1" locked="0"/>
    </xf>
    <xf numFmtId="0" fontId="6" fillId="36" borderId="34" xfId="0" applyFont="1" applyFill="1" applyBorder="1" applyAlignment="1" applyProtection="1">
      <alignment horizontal="right" vertical="center"/>
      <protection hidden="1" locked="0"/>
    </xf>
    <xf numFmtId="0" fontId="6" fillId="36" borderId="35" xfId="0" applyFont="1" applyFill="1" applyBorder="1" applyAlignment="1" applyProtection="1">
      <alignment horizontal="right" vertical="center"/>
      <protection hidden="1" locked="0"/>
    </xf>
    <xf numFmtId="49" fontId="6" fillId="36" borderId="31" xfId="0" applyNumberFormat="1" applyFont="1" applyFill="1" applyBorder="1" applyAlignment="1" applyProtection="1">
      <alignment horizontal="center" vertical="center"/>
      <protection hidden="1" locked="0"/>
    </xf>
    <xf numFmtId="0" fontId="7" fillId="0" borderId="25" xfId="51" applyFont="1" applyFill="1" applyBorder="1" applyAlignment="1">
      <alignment/>
      <protection/>
    </xf>
    <xf numFmtId="0" fontId="7" fillId="0" borderId="26" xfId="51" applyFont="1" applyFill="1" applyBorder="1" applyAlignment="1">
      <alignment/>
      <protection/>
    </xf>
    <xf numFmtId="0" fontId="7" fillId="0" borderId="0" xfId="51" applyFont="1" applyBorder="1" applyAlignment="1" applyProtection="1">
      <alignment horizontal="center" vertical="top"/>
      <protection hidden="1"/>
    </xf>
    <xf numFmtId="0" fontId="7" fillId="0" borderId="0" xfId="51" applyFont="1" applyBorder="1" applyAlignment="1" applyProtection="1">
      <alignment horizontal="center"/>
      <protection hidden="1"/>
    </xf>
    <xf numFmtId="0" fontId="7" fillId="0" borderId="20" xfId="51" applyFont="1" applyBorder="1" applyAlignment="1" applyProtection="1">
      <alignment horizontal="center"/>
      <protection hidden="1"/>
    </xf>
    <xf numFmtId="0" fontId="7" fillId="0" borderId="32" xfId="56" applyFont="1" applyFill="1" applyBorder="1" applyAlignment="1" applyProtection="1">
      <alignment horizontal="left" vertical="center"/>
      <protection hidden="1" locked="0"/>
    </xf>
    <xf numFmtId="0" fontId="7" fillId="0" borderId="33" xfId="56" applyFont="1" applyFill="1" applyBorder="1" applyAlignment="1" applyProtection="1">
      <alignment horizontal="left" vertical="center"/>
      <protection hidden="1" locked="0"/>
    </xf>
    <xf numFmtId="49" fontId="7" fillId="0" borderId="31" xfId="56" applyNumberFormat="1" applyFont="1" applyFill="1" applyBorder="1" applyAlignment="1" applyProtection="1">
      <alignment horizontal="left" vertical="center"/>
      <protection hidden="1" locked="0"/>
    </xf>
    <xf numFmtId="49" fontId="7" fillId="0" borderId="31" xfId="51" applyNumberFormat="1" applyFont="1" applyFill="1" applyBorder="1" applyAlignment="1" applyProtection="1">
      <alignment horizontal="left" vertical="center"/>
      <protection hidden="1" locked="0"/>
    </xf>
    <xf numFmtId="49" fontId="7" fillId="0" borderId="33" xfId="51" applyNumberFormat="1" applyFont="1" applyFill="1" applyBorder="1" applyAlignment="1" applyProtection="1">
      <alignment horizontal="left" vertical="center"/>
      <protection hidden="1" locked="0"/>
    </xf>
    <xf numFmtId="49" fontId="11" fillId="0" borderId="36" xfId="35" applyNumberFormat="1" applyFont="1" applyFill="1" applyBorder="1" applyAlignment="1" applyProtection="1">
      <alignment horizontal="left" vertical="center"/>
      <protection hidden="1" locked="0"/>
    </xf>
    <xf numFmtId="49" fontId="11" fillId="0" borderId="34" xfId="35" applyNumberFormat="1" applyFont="1" applyFill="1" applyBorder="1" applyAlignment="1" applyProtection="1">
      <alignment horizontal="left" vertical="center"/>
      <protection hidden="1" locked="0"/>
    </xf>
    <xf numFmtId="49" fontId="11" fillId="0" borderId="37" xfId="35" applyNumberFormat="1" applyFont="1" applyFill="1" applyBorder="1" applyAlignment="1" applyProtection="1">
      <alignment horizontal="left" vertical="center"/>
      <protection hidden="1" locked="0"/>
    </xf>
    <xf numFmtId="49" fontId="7" fillId="0" borderId="15" xfId="56" applyNumberFormat="1" applyFont="1" applyFill="1" applyBorder="1" applyAlignment="1" applyProtection="1">
      <alignment horizontal="left" vertical="center"/>
      <protection hidden="1" locked="0"/>
    </xf>
    <xf numFmtId="49" fontId="7" fillId="0" borderId="25" xfId="56" applyNumberFormat="1" applyFont="1" applyFill="1" applyBorder="1" applyAlignment="1" applyProtection="1">
      <alignment horizontal="left" vertical="center"/>
      <protection hidden="1" locked="0"/>
    </xf>
    <xf numFmtId="0" fontId="7" fillId="0" borderId="26" xfId="56" applyFont="1" applyFill="1" applyBorder="1" applyAlignment="1">
      <alignment horizontal="left" vertical="center"/>
      <protection/>
    </xf>
    <xf numFmtId="0" fontId="7" fillId="0" borderId="25" xfId="51" applyFont="1" applyFill="1" applyBorder="1" applyAlignment="1" applyProtection="1">
      <alignment horizontal="center" vertical="top"/>
      <protection hidden="1"/>
    </xf>
    <xf numFmtId="0" fontId="7" fillId="0" borderId="25" xfId="51" applyFont="1" applyFill="1" applyBorder="1" applyAlignment="1" applyProtection="1">
      <alignment horizontal="center"/>
      <protection hidden="1"/>
    </xf>
    <xf numFmtId="0" fontId="7" fillId="0" borderId="0" xfId="51" applyFont="1" applyBorder="1" applyAlignment="1" applyProtection="1">
      <alignment vertical="center"/>
      <protection hidden="1"/>
    </xf>
    <xf numFmtId="0" fontId="12" fillId="0" borderId="0" xfId="56" applyFont="1" applyBorder="1" applyAlignment="1" applyProtection="1">
      <alignment horizontal="left"/>
      <protection hidden="1"/>
    </xf>
    <xf numFmtId="0" fontId="12" fillId="0" borderId="0" xfId="56" applyFont="1" applyBorder="1" applyAlignment="1">
      <alignment/>
      <protection/>
    </xf>
    <xf numFmtId="0" fontId="9" fillId="0" borderId="0" xfId="56" applyFont="1" applyBorder="1" applyAlignment="1" applyProtection="1">
      <alignment horizontal="left"/>
      <protection hidden="1"/>
    </xf>
    <xf numFmtId="0" fontId="9" fillId="0" borderId="0" xfId="56" applyFont="1" applyBorder="1" applyAlignment="1">
      <alignment/>
      <protection/>
    </xf>
    <xf numFmtId="0" fontId="9" fillId="0" borderId="22" xfId="56" applyFont="1" applyBorder="1" applyAlignment="1">
      <alignment/>
      <protection/>
    </xf>
    <xf numFmtId="0" fontId="7" fillId="0" borderId="38" xfId="51" applyFont="1" applyBorder="1" applyAlignment="1" applyProtection="1">
      <alignment horizontal="center" vertical="top"/>
      <protection hidden="1"/>
    </xf>
    <xf numFmtId="0" fontId="7" fillId="0" borderId="38" xfId="51" applyFont="1" applyBorder="1" applyAlignment="1">
      <alignment horizontal="center"/>
      <protection/>
    </xf>
    <xf numFmtId="0" fontId="7" fillId="0" borderId="39" xfId="51" applyFont="1" applyBorder="1" applyAlignment="1">
      <alignment/>
      <protection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 indent="1"/>
    </xf>
    <xf numFmtId="0" fontId="3" fillId="33" borderId="43" xfId="0" applyFont="1" applyFill="1" applyBorder="1" applyAlignment="1">
      <alignment horizontal="left" vertical="center" wrapText="1"/>
    </xf>
    <xf numFmtId="0" fontId="0" fillId="33" borderId="44" xfId="0" applyFont="1" applyFill="1" applyBorder="1" applyAlignment="1">
      <alignment vertical="center"/>
    </xf>
    <xf numFmtId="0" fontId="0" fillId="33" borderId="45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 applyProtection="1">
      <alignment horizontal="left" vertical="center" wrapText="1"/>
      <protection hidden="1"/>
    </xf>
    <xf numFmtId="0" fontId="3" fillId="0" borderId="44" xfId="0" applyFont="1" applyFill="1" applyBorder="1" applyAlignment="1" applyProtection="1">
      <alignment horizontal="left" vertical="center" wrapText="1"/>
      <protection hidden="1"/>
    </xf>
    <xf numFmtId="0" fontId="3" fillId="0" borderId="45" xfId="0" applyFont="1" applyFill="1" applyBorder="1" applyAlignment="1" applyProtection="1">
      <alignment horizontal="left" vertical="center" wrapText="1"/>
      <protection hidden="1"/>
    </xf>
    <xf numFmtId="0" fontId="3" fillId="0" borderId="25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3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 readingOrder="1"/>
    </xf>
    <xf numFmtId="0" fontId="3" fillId="0" borderId="44" xfId="0" applyFont="1" applyFill="1" applyBorder="1" applyAlignment="1">
      <alignment horizontal="left" vertical="center" wrapText="1" readingOrder="1"/>
    </xf>
    <xf numFmtId="0" fontId="3" fillId="0" borderId="45" xfId="0" applyFont="1" applyFill="1" applyBorder="1" applyAlignment="1">
      <alignment horizontal="left" vertical="center" wrapText="1" readingOrder="1"/>
    </xf>
    <xf numFmtId="0" fontId="0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 applyProtection="1">
      <alignment vertical="center" wrapText="1"/>
      <protection hidden="1"/>
    </xf>
    <xf numFmtId="0" fontId="3" fillId="0" borderId="44" xfId="0" applyFont="1" applyFill="1" applyBorder="1" applyAlignment="1" applyProtection="1">
      <alignment vertical="center" wrapText="1"/>
      <protection hidden="1"/>
    </xf>
    <xf numFmtId="0" fontId="3" fillId="0" borderId="45" xfId="0" applyFont="1" applyFill="1" applyBorder="1" applyAlignment="1" applyProtection="1">
      <alignment vertical="center" wrapText="1"/>
      <protection hidden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6" fillId="0" borderId="0" xfId="56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56" applyFont="1" applyFill="1" applyBorder="1" applyAlignment="1" applyProtection="1">
      <alignment horizontal="center" vertical="center"/>
      <protection hidden="1"/>
    </xf>
    <xf numFmtId="14" fontId="6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6" applyFont="1" applyFill="1" applyBorder="1" applyAlignment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vbols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100" zoomScalePageLayoutView="0" workbookViewId="0" topLeftCell="A100">
      <selection activeCell="K45" sqref="K45"/>
    </sheetView>
  </sheetViews>
  <sheetFormatPr defaultColWidth="12.7109375" defaultRowHeight="12.75"/>
  <cols>
    <col min="1" max="1" width="16.00390625" style="82" customWidth="1"/>
    <col min="2" max="2" width="9.57421875" style="82" customWidth="1"/>
    <col min="3" max="4" width="12.7109375" style="82" customWidth="1"/>
    <col min="5" max="5" width="12.57421875" style="82" customWidth="1"/>
    <col min="6" max="6" width="9.57421875" style="82" customWidth="1"/>
    <col min="7" max="7" width="7.28125" style="82" customWidth="1"/>
    <col min="8" max="8" width="16.28125" style="82" customWidth="1"/>
    <col min="9" max="9" width="25.421875" style="82" customWidth="1"/>
    <col min="10" max="16384" width="12.7109375" style="82" customWidth="1"/>
  </cols>
  <sheetData>
    <row r="1" spans="1:9" ht="15.75">
      <c r="A1" s="166" t="s">
        <v>108</v>
      </c>
      <c r="B1" s="167"/>
      <c r="C1" s="167"/>
      <c r="D1" s="80"/>
      <c r="E1" s="80"/>
      <c r="F1" s="80"/>
      <c r="G1" s="80"/>
      <c r="H1" s="80"/>
      <c r="I1" s="81"/>
    </row>
    <row r="2" spans="1:9" ht="32.25" customHeight="1">
      <c r="A2" s="168" t="s">
        <v>109</v>
      </c>
      <c r="B2" s="169"/>
      <c r="C2" s="169"/>
      <c r="D2" s="169"/>
      <c r="E2" s="83">
        <v>42370</v>
      </c>
      <c r="F2" s="84"/>
      <c r="G2" s="85" t="s">
        <v>110</v>
      </c>
      <c r="H2" s="83">
        <v>42643</v>
      </c>
      <c r="I2" s="86"/>
    </row>
    <row r="3" spans="1:9" ht="24.75" customHeight="1">
      <c r="A3" s="87"/>
      <c r="B3" s="88"/>
      <c r="C3" s="88"/>
      <c r="D3" s="88"/>
      <c r="E3" s="89"/>
      <c r="F3" s="89"/>
      <c r="G3" s="88"/>
      <c r="H3" s="88"/>
      <c r="I3" s="90"/>
    </row>
    <row r="4" spans="1:9" ht="15.75">
      <c r="A4" s="170" t="s">
        <v>111</v>
      </c>
      <c r="B4" s="171"/>
      <c r="C4" s="171"/>
      <c r="D4" s="171"/>
      <c r="E4" s="171"/>
      <c r="F4" s="171"/>
      <c r="G4" s="171"/>
      <c r="H4" s="171"/>
      <c r="I4" s="172"/>
    </row>
    <row r="5" spans="1:9" ht="15.75">
      <c r="A5" s="91"/>
      <c r="B5" s="92"/>
      <c r="C5" s="92"/>
      <c r="D5" s="92"/>
      <c r="E5" s="93"/>
      <c r="F5" s="94"/>
      <c r="G5" s="95"/>
      <c r="H5" s="96"/>
      <c r="I5" s="97"/>
    </row>
    <row r="6" spans="1:9" ht="15.75">
      <c r="A6" s="173" t="s">
        <v>112</v>
      </c>
      <c r="B6" s="174"/>
      <c r="C6" s="175" t="s">
        <v>113</v>
      </c>
      <c r="D6" s="176"/>
      <c r="E6" s="98"/>
      <c r="F6" s="98"/>
      <c r="G6" s="98"/>
      <c r="H6" s="98"/>
      <c r="I6" s="99"/>
    </row>
    <row r="7" spans="1:9" ht="15">
      <c r="A7" s="100"/>
      <c r="B7" s="101"/>
      <c r="C7" s="92"/>
      <c r="D7" s="92"/>
      <c r="E7" s="98"/>
      <c r="F7" s="98"/>
      <c r="G7" s="98"/>
      <c r="H7" s="98"/>
      <c r="I7" s="99"/>
    </row>
    <row r="8" spans="1:9" ht="15.75">
      <c r="A8" s="177" t="s">
        <v>114</v>
      </c>
      <c r="B8" s="178"/>
      <c r="C8" s="175" t="s">
        <v>115</v>
      </c>
      <c r="D8" s="176"/>
      <c r="E8" s="98"/>
      <c r="F8" s="98"/>
      <c r="G8" s="98"/>
      <c r="H8" s="98"/>
      <c r="I8" s="102"/>
    </row>
    <row r="9" spans="1:9" ht="15">
      <c r="A9" s="103"/>
      <c r="B9" s="104"/>
      <c r="C9" s="105"/>
      <c r="D9" s="106"/>
      <c r="E9" s="92"/>
      <c r="F9" s="92"/>
      <c r="G9" s="92"/>
      <c r="H9" s="92"/>
      <c r="I9" s="102"/>
    </row>
    <row r="10" spans="1:9" ht="15.75">
      <c r="A10" s="177" t="s">
        <v>116</v>
      </c>
      <c r="B10" s="179"/>
      <c r="C10" s="175" t="s">
        <v>117</v>
      </c>
      <c r="D10" s="176"/>
      <c r="E10" s="92"/>
      <c r="F10" s="92"/>
      <c r="G10" s="92"/>
      <c r="H10" s="92"/>
      <c r="I10" s="102"/>
    </row>
    <row r="11" spans="1:9" ht="15">
      <c r="A11" s="180"/>
      <c r="B11" s="179"/>
      <c r="C11" s="92"/>
      <c r="D11" s="92"/>
      <c r="E11" s="92"/>
      <c r="F11" s="92"/>
      <c r="G11" s="92"/>
      <c r="H11" s="92"/>
      <c r="I11" s="102"/>
    </row>
    <row r="12" spans="1:9" ht="15.75">
      <c r="A12" s="173" t="s">
        <v>118</v>
      </c>
      <c r="B12" s="174"/>
      <c r="C12" s="181" t="s">
        <v>119</v>
      </c>
      <c r="D12" s="182"/>
      <c r="E12" s="182"/>
      <c r="F12" s="182"/>
      <c r="G12" s="182"/>
      <c r="H12" s="182"/>
      <c r="I12" s="183"/>
    </row>
    <row r="13" spans="1:9" ht="15">
      <c r="A13" s="100"/>
      <c r="B13" s="101"/>
      <c r="C13" s="107"/>
      <c r="D13" s="92"/>
      <c r="E13" s="92"/>
      <c r="F13" s="92"/>
      <c r="G13" s="92"/>
      <c r="H13" s="92"/>
      <c r="I13" s="102"/>
    </row>
    <row r="14" spans="1:9" ht="15.75">
      <c r="A14" s="173" t="s">
        <v>120</v>
      </c>
      <c r="B14" s="174"/>
      <c r="C14" s="184">
        <v>42000</v>
      </c>
      <c r="D14" s="185"/>
      <c r="E14" s="92"/>
      <c r="F14" s="181" t="s">
        <v>121</v>
      </c>
      <c r="G14" s="182"/>
      <c r="H14" s="182"/>
      <c r="I14" s="183"/>
    </row>
    <row r="15" spans="1:9" ht="15">
      <c r="A15" s="100"/>
      <c r="B15" s="101"/>
      <c r="C15" s="92"/>
      <c r="D15" s="92"/>
      <c r="E15" s="92"/>
      <c r="F15" s="92"/>
      <c r="G15" s="92"/>
      <c r="H15" s="92"/>
      <c r="I15" s="102"/>
    </row>
    <row r="16" spans="1:9" ht="15.75">
      <c r="A16" s="173" t="s">
        <v>122</v>
      </c>
      <c r="B16" s="174"/>
      <c r="C16" s="181" t="s">
        <v>123</v>
      </c>
      <c r="D16" s="182"/>
      <c r="E16" s="182"/>
      <c r="F16" s="182"/>
      <c r="G16" s="182"/>
      <c r="H16" s="182"/>
      <c r="I16" s="183"/>
    </row>
    <row r="17" spans="1:9" ht="15">
      <c r="A17" s="100"/>
      <c r="B17" s="101"/>
      <c r="C17" s="92"/>
      <c r="D17" s="92"/>
      <c r="E17" s="92"/>
      <c r="F17" s="92"/>
      <c r="G17" s="92"/>
      <c r="H17" s="92"/>
      <c r="I17" s="102"/>
    </row>
    <row r="18" spans="1:9" ht="15.75">
      <c r="A18" s="173" t="s">
        <v>124</v>
      </c>
      <c r="B18" s="174"/>
      <c r="C18" s="186" t="s">
        <v>125</v>
      </c>
      <c r="D18" s="187"/>
      <c r="E18" s="187"/>
      <c r="F18" s="187"/>
      <c r="G18" s="187"/>
      <c r="H18" s="187"/>
      <c r="I18" s="188"/>
    </row>
    <row r="19" spans="1:9" ht="15">
      <c r="A19" s="100"/>
      <c r="B19" s="101"/>
      <c r="C19" s="107"/>
      <c r="D19" s="92"/>
      <c r="E19" s="92"/>
      <c r="F19" s="92"/>
      <c r="G19" s="92"/>
      <c r="H19" s="92"/>
      <c r="I19" s="102"/>
    </row>
    <row r="20" spans="1:9" ht="15.75">
      <c r="A20" s="173" t="s">
        <v>126</v>
      </c>
      <c r="B20" s="174"/>
      <c r="C20" s="186" t="s">
        <v>127</v>
      </c>
      <c r="D20" s="187"/>
      <c r="E20" s="187"/>
      <c r="F20" s="187"/>
      <c r="G20" s="187"/>
      <c r="H20" s="187"/>
      <c r="I20" s="188"/>
    </row>
    <row r="21" spans="1:9" ht="15">
      <c r="A21" s="100"/>
      <c r="B21" s="101"/>
      <c r="C21" s="107"/>
      <c r="D21" s="92"/>
      <c r="E21" s="92"/>
      <c r="F21" s="92"/>
      <c r="G21" s="92"/>
      <c r="H21" s="92"/>
      <c r="I21" s="102"/>
    </row>
    <row r="22" spans="1:9" ht="15.75">
      <c r="A22" s="173" t="s">
        <v>128</v>
      </c>
      <c r="B22" s="174"/>
      <c r="C22" s="108">
        <v>472</v>
      </c>
      <c r="D22" s="181" t="s">
        <v>121</v>
      </c>
      <c r="E22" s="189"/>
      <c r="F22" s="190"/>
      <c r="G22" s="173"/>
      <c r="H22" s="191"/>
      <c r="I22" s="109"/>
    </row>
    <row r="23" spans="1:9" ht="15">
      <c r="A23" s="100"/>
      <c r="B23" s="101"/>
      <c r="C23" s="92"/>
      <c r="D23" s="92"/>
      <c r="E23" s="92"/>
      <c r="F23" s="92"/>
      <c r="G23" s="92"/>
      <c r="H23" s="92"/>
      <c r="I23" s="102"/>
    </row>
    <row r="24" spans="1:9" ht="15.75">
      <c r="A24" s="173" t="s">
        <v>129</v>
      </c>
      <c r="B24" s="174"/>
      <c r="C24" s="108">
        <v>5</v>
      </c>
      <c r="D24" s="181" t="s">
        <v>130</v>
      </c>
      <c r="E24" s="189"/>
      <c r="F24" s="189"/>
      <c r="G24" s="190"/>
      <c r="H24" s="110" t="s">
        <v>131</v>
      </c>
      <c r="I24" s="111">
        <v>1315</v>
      </c>
    </row>
    <row r="25" spans="1:9" ht="15">
      <c r="A25" s="100"/>
      <c r="B25" s="101"/>
      <c r="C25" s="92"/>
      <c r="D25" s="92"/>
      <c r="E25" s="92"/>
      <c r="F25" s="92"/>
      <c r="G25" s="101"/>
      <c r="H25" s="101" t="s">
        <v>132</v>
      </c>
      <c r="I25" s="112"/>
    </row>
    <row r="26" spans="1:9" ht="15.75">
      <c r="A26" s="173" t="s">
        <v>133</v>
      </c>
      <c r="B26" s="174"/>
      <c r="C26" s="113" t="s">
        <v>134</v>
      </c>
      <c r="D26" s="114"/>
      <c r="E26" s="115"/>
      <c r="F26" s="92"/>
      <c r="G26" s="192" t="s">
        <v>135</v>
      </c>
      <c r="H26" s="174"/>
      <c r="I26" s="116" t="s">
        <v>136</v>
      </c>
    </row>
    <row r="27" spans="1:9" ht="15">
      <c r="A27" s="100"/>
      <c r="B27" s="101"/>
      <c r="C27" s="92"/>
      <c r="D27" s="92"/>
      <c r="E27" s="92"/>
      <c r="F27" s="92"/>
      <c r="G27" s="92"/>
      <c r="H27" s="92"/>
      <c r="I27" s="117"/>
    </row>
    <row r="28" spans="1:9" ht="15">
      <c r="A28" s="193" t="s">
        <v>137</v>
      </c>
      <c r="B28" s="194"/>
      <c r="C28" s="195"/>
      <c r="D28" s="195"/>
      <c r="E28" s="194" t="s">
        <v>138</v>
      </c>
      <c r="F28" s="196"/>
      <c r="G28" s="196"/>
      <c r="H28" s="195" t="s">
        <v>139</v>
      </c>
      <c r="I28" s="197"/>
    </row>
    <row r="29" spans="1:9" ht="15">
      <c r="A29" s="118"/>
      <c r="B29" s="115"/>
      <c r="C29" s="115"/>
      <c r="D29" s="106"/>
      <c r="E29" s="92"/>
      <c r="F29" s="92"/>
      <c r="G29" s="92"/>
      <c r="H29" s="119"/>
      <c r="I29" s="117"/>
    </row>
    <row r="30" spans="1:9" ht="15">
      <c r="A30" s="120"/>
      <c r="B30" s="121"/>
      <c r="C30" s="122"/>
      <c r="D30" s="123"/>
      <c r="E30" s="123"/>
      <c r="F30" s="123"/>
      <c r="G30" s="124"/>
      <c r="H30" s="106"/>
      <c r="I30" s="125"/>
    </row>
    <row r="31" spans="1:9" ht="15.75">
      <c r="A31" s="198" t="s">
        <v>140</v>
      </c>
      <c r="B31" s="199"/>
      <c r="C31" s="199"/>
      <c r="D31" s="199"/>
      <c r="E31" s="200" t="s">
        <v>141</v>
      </c>
      <c r="F31" s="200"/>
      <c r="G31" s="200"/>
      <c r="H31" s="201" t="s">
        <v>142</v>
      </c>
      <c r="I31" s="202"/>
    </row>
    <row r="32" spans="1:9" ht="15">
      <c r="A32" s="120"/>
      <c r="B32" s="121"/>
      <c r="C32" s="122"/>
      <c r="D32" s="123"/>
      <c r="E32" s="123"/>
      <c r="F32" s="123"/>
      <c r="G32" s="124"/>
      <c r="H32" s="106"/>
      <c r="I32" s="125"/>
    </row>
    <row r="33" spans="1:9" ht="15.75">
      <c r="A33" s="198" t="s">
        <v>143</v>
      </c>
      <c r="B33" s="199"/>
      <c r="C33" s="199"/>
      <c r="D33" s="199"/>
      <c r="E33" s="200" t="s">
        <v>141</v>
      </c>
      <c r="F33" s="200"/>
      <c r="G33" s="200"/>
      <c r="H33" s="201" t="s">
        <v>144</v>
      </c>
      <c r="I33" s="202"/>
    </row>
    <row r="34" spans="1:9" ht="15.75">
      <c r="A34" s="126"/>
      <c r="B34" s="127"/>
      <c r="C34" s="127"/>
      <c r="D34" s="127"/>
      <c r="E34" s="127"/>
      <c r="F34" s="127"/>
      <c r="G34" s="127"/>
      <c r="H34" s="128"/>
      <c r="I34" s="129"/>
    </row>
    <row r="35" spans="1:9" ht="15.75">
      <c r="A35" s="198" t="s">
        <v>145</v>
      </c>
      <c r="B35" s="199"/>
      <c r="C35" s="199"/>
      <c r="D35" s="199"/>
      <c r="E35" s="200" t="s">
        <v>141</v>
      </c>
      <c r="F35" s="200"/>
      <c r="G35" s="200"/>
      <c r="H35" s="201" t="s">
        <v>146</v>
      </c>
      <c r="I35" s="202"/>
    </row>
    <row r="36" spans="1:9" ht="15.75">
      <c r="A36" s="126"/>
      <c r="B36" s="127"/>
      <c r="C36" s="127"/>
      <c r="D36" s="127"/>
      <c r="E36" s="127"/>
      <c r="F36" s="127"/>
      <c r="G36" s="127"/>
      <c r="H36" s="128"/>
      <c r="I36" s="129"/>
    </row>
    <row r="37" spans="1:9" ht="15.75">
      <c r="A37" s="203" t="s">
        <v>147</v>
      </c>
      <c r="B37" s="204"/>
      <c r="C37" s="204"/>
      <c r="D37" s="205"/>
      <c r="E37" s="200" t="s">
        <v>141</v>
      </c>
      <c r="F37" s="200"/>
      <c r="G37" s="200"/>
      <c r="H37" s="206" t="s">
        <v>148</v>
      </c>
      <c r="I37" s="206"/>
    </row>
    <row r="38" spans="1:9" ht="15">
      <c r="A38" s="130"/>
      <c r="B38" s="131"/>
      <c r="C38" s="132"/>
      <c r="D38" s="133"/>
      <c r="E38" s="106"/>
      <c r="F38" s="132"/>
      <c r="G38" s="133"/>
      <c r="H38" s="106"/>
      <c r="I38" s="97"/>
    </row>
    <row r="39" spans="1:9" ht="15.75">
      <c r="A39" s="203" t="s">
        <v>149</v>
      </c>
      <c r="B39" s="204"/>
      <c r="C39" s="204"/>
      <c r="D39" s="205"/>
      <c r="E39" s="203" t="s">
        <v>150</v>
      </c>
      <c r="F39" s="204"/>
      <c r="G39" s="205"/>
      <c r="H39" s="206" t="s">
        <v>151</v>
      </c>
      <c r="I39" s="206"/>
    </row>
    <row r="40" spans="1:9" s="139" customFormat="1" ht="15.75">
      <c r="A40" s="134"/>
      <c r="B40" s="135"/>
      <c r="C40" s="135"/>
      <c r="D40" s="135"/>
      <c r="E40" s="136"/>
      <c r="F40" s="135"/>
      <c r="G40" s="135"/>
      <c r="H40" s="137"/>
      <c r="I40" s="138"/>
    </row>
    <row r="41" spans="1:9" ht="15.75">
      <c r="A41" s="177" t="s">
        <v>152</v>
      </c>
      <c r="B41" s="178"/>
      <c r="C41" s="175"/>
      <c r="D41" s="176"/>
      <c r="E41" s="106"/>
      <c r="F41" s="181"/>
      <c r="G41" s="207"/>
      <c r="H41" s="207"/>
      <c r="I41" s="208"/>
    </row>
    <row r="42" spans="1:9" ht="15">
      <c r="A42" s="140"/>
      <c r="B42" s="141"/>
      <c r="C42" s="209"/>
      <c r="D42" s="210"/>
      <c r="E42" s="92"/>
      <c r="F42" s="209"/>
      <c r="G42" s="211"/>
      <c r="H42" s="142"/>
      <c r="I42" s="143"/>
    </row>
    <row r="43" spans="1:9" ht="15">
      <c r="A43" s="177" t="s">
        <v>153</v>
      </c>
      <c r="B43" s="178"/>
      <c r="C43" s="212" t="s">
        <v>312</v>
      </c>
      <c r="D43" s="212"/>
      <c r="E43" s="212"/>
      <c r="F43" s="212"/>
      <c r="G43" s="212"/>
      <c r="H43" s="212"/>
      <c r="I43" s="213"/>
    </row>
    <row r="44" spans="1:9" ht="15">
      <c r="A44" s="100"/>
      <c r="B44" s="101"/>
      <c r="C44" s="122" t="s">
        <v>154</v>
      </c>
      <c r="D44" s="106"/>
      <c r="E44" s="106"/>
      <c r="F44" s="106"/>
      <c r="G44" s="106"/>
      <c r="H44" s="106"/>
      <c r="I44" s="97"/>
    </row>
    <row r="45" spans="1:9" ht="15">
      <c r="A45" s="177" t="s">
        <v>155</v>
      </c>
      <c r="B45" s="178"/>
      <c r="C45" s="214" t="s">
        <v>313</v>
      </c>
      <c r="D45" s="214"/>
      <c r="E45" s="214"/>
      <c r="F45" s="144"/>
      <c r="G45" s="145" t="s">
        <v>156</v>
      </c>
      <c r="H45" s="215" t="s">
        <v>157</v>
      </c>
      <c r="I45" s="216"/>
    </row>
    <row r="46" spans="1:9" ht="15">
      <c r="A46" s="100"/>
      <c r="B46" s="101"/>
      <c r="C46" s="122"/>
      <c r="D46" s="106"/>
      <c r="E46" s="106"/>
      <c r="F46" s="106"/>
      <c r="G46" s="106"/>
      <c r="H46" s="106"/>
      <c r="I46" s="97"/>
    </row>
    <row r="47" spans="1:9" ht="15">
      <c r="A47" s="177" t="s">
        <v>124</v>
      </c>
      <c r="B47" s="178"/>
      <c r="C47" s="217" t="s">
        <v>158</v>
      </c>
      <c r="D47" s="218"/>
      <c r="E47" s="218"/>
      <c r="F47" s="218"/>
      <c r="G47" s="218"/>
      <c r="H47" s="218"/>
      <c r="I47" s="219"/>
    </row>
    <row r="48" spans="1:9" ht="15">
      <c r="A48" s="100"/>
      <c r="B48" s="101"/>
      <c r="C48" s="106"/>
      <c r="D48" s="106"/>
      <c r="E48" s="106"/>
      <c r="F48" s="106"/>
      <c r="G48" s="106"/>
      <c r="H48" s="106"/>
      <c r="I48" s="97"/>
    </row>
    <row r="49" spans="1:9" ht="15">
      <c r="A49" s="173" t="s">
        <v>159</v>
      </c>
      <c r="B49" s="174"/>
      <c r="C49" s="220" t="s">
        <v>160</v>
      </c>
      <c r="D49" s="221"/>
      <c r="E49" s="221"/>
      <c r="F49" s="221"/>
      <c r="G49" s="221"/>
      <c r="H49" s="221"/>
      <c r="I49" s="222"/>
    </row>
    <row r="50" spans="1:9" ht="15">
      <c r="A50" s="146"/>
      <c r="B50" s="105"/>
      <c r="C50" s="225" t="s">
        <v>161</v>
      </c>
      <c r="D50" s="225"/>
      <c r="E50" s="225"/>
      <c r="F50" s="225"/>
      <c r="G50" s="225"/>
      <c r="H50" s="225"/>
      <c r="I50" s="148"/>
    </row>
    <row r="51" spans="1:9" ht="15">
      <c r="A51" s="146"/>
      <c r="B51" s="105"/>
      <c r="C51" s="147"/>
      <c r="D51" s="147"/>
      <c r="E51" s="147"/>
      <c r="F51" s="147"/>
      <c r="G51" s="147"/>
      <c r="H51" s="147"/>
      <c r="I51" s="148"/>
    </row>
    <row r="52" spans="1:9" ht="15.75">
      <c r="A52" s="146"/>
      <c r="B52" s="226" t="s">
        <v>162</v>
      </c>
      <c r="C52" s="227"/>
      <c r="D52" s="227"/>
      <c r="E52" s="227"/>
      <c r="F52" s="149"/>
      <c r="G52" s="149"/>
      <c r="H52" s="149"/>
      <c r="I52" s="150"/>
    </row>
    <row r="53" spans="1:9" s="26" customFormat="1" ht="14.25">
      <c r="A53" s="27"/>
      <c r="B53" s="228" t="s">
        <v>163</v>
      </c>
      <c r="C53" s="229"/>
      <c r="D53" s="229"/>
      <c r="E53" s="229"/>
      <c r="F53" s="229"/>
      <c r="G53" s="229"/>
      <c r="H53" s="229"/>
      <c r="I53" s="230"/>
    </row>
    <row r="54" spans="1:9" s="26" customFormat="1" ht="14.25">
      <c r="A54" s="27"/>
      <c r="B54" s="228" t="s">
        <v>164</v>
      </c>
      <c r="C54" s="229"/>
      <c r="D54" s="229"/>
      <c r="E54" s="229"/>
      <c r="F54" s="229"/>
      <c r="G54" s="229"/>
      <c r="H54" s="229"/>
      <c r="I54" s="230"/>
    </row>
    <row r="55" spans="1:9" s="26" customFormat="1" ht="14.25">
      <c r="A55" s="27"/>
      <c r="B55" s="228" t="s">
        <v>165</v>
      </c>
      <c r="C55" s="229"/>
      <c r="D55" s="229"/>
      <c r="E55" s="229"/>
      <c r="F55" s="229"/>
      <c r="G55" s="229"/>
      <c r="H55" s="229"/>
      <c r="I55" s="230"/>
    </row>
    <row r="56" spans="1:9" ht="15">
      <c r="A56" s="146"/>
      <c r="B56" s="151"/>
      <c r="C56" s="152"/>
      <c r="D56" s="152"/>
      <c r="E56" s="152"/>
      <c r="F56" s="152"/>
      <c r="G56" s="152"/>
      <c r="H56" s="152"/>
      <c r="I56" s="153"/>
    </row>
    <row r="57" spans="1:9" ht="16.5" thickBot="1">
      <c r="A57" s="154" t="s">
        <v>166</v>
      </c>
      <c r="B57" s="92"/>
      <c r="C57" s="92"/>
      <c r="D57" s="92"/>
      <c r="E57" s="92"/>
      <c r="F57" s="92"/>
      <c r="G57" s="155"/>
      <c r="H57" s="156"/>
      <c r="I57" s="157"/>
    </row>
    <row r="58" spans="1:9" ht="15">
      <c r="A58" s="91"/>
      <c r="B58" s="92"/>
      <c r="C58" s="92"/>
      <c r="D58" s="92"/>
      <c r="E58" s="105" t="s">
        <v>167</v>
      </c>
      <c r="F58" s="115"/>
      <c r="G58" s="231" t="s">
        <v>168</v>
      </c>
      <c r="H58" s="232"/>
      <c r="I58" s="233"/>
    </row>
    <row r="59" spans="1:9" ht="15">
      <c r="A59" s="158"/>
      <c r="B59" s="159"/>
      <c r="C59" s="160"/>
      <c r="D59" s="160"/>
      <c r="E59" s="160"/>
      <c r="F59" s="160"/>
      <c r="G59" s="223"/>
      <c r="H59" s="224"/>
      <c r="I59" s="161"/>
    </row>
  </sheetData>
  <sheetProtection/>
  <protectedRanges>
    <protectedRange sqref="E2 H2 C6:D6 C8:D8 C10:D10 C12:I12 C14:D14 F14:I14 C16:I16 C18:I18 C20:I20 C24:G24 C22:F22 C26 I26 I24" name="Range1"/>
    <protectedRange sqref="A39:D39" name="Range1_1"/>
    <protectedRange sqref="E39:G39" name="Range1_2"/>
    <protectedRange sqref="H39:I39" name="Range1_3"/>
  </protectedRanges>
  <mergeCells count="66">
    <mergeCell ref="G59:H59"/>
    <mergeCell ref="C50:H50"/>
    <mergeCell ref="B52:E52"/>
    <mergeCell ref="B53:I53"/>
    <mergeCell ref="B54:I54"/>
    <mergeCell ref="B55:I55"/>
    <mergeCell ref="G58:I58"/>
    <mergeCell ref="A45:B45"/>
    <mergeCell ref="C45:E45"/>
    <mergeCell ref="H45:I45"/>
    <mergeCell ref="A47:B47"/>
    <mergeCell ref="C47:I47"/>
    <mergeCell ref="A49:B49"/>
    <mergeCell ref="C49:I49"/>
    <mergeCell ref="A41:B41"/>
    <mergeCell ref="C41:D41"/>
    <mergeCell ref="F41:I41"/>
    <mergeCell ref="C42:D42"/>
    <mergeCell ref="F42:G42"/>
    <mergeCell ref="A43:B43"/>
    <mergeCell ref="C43:I43"/>
    <mergeCell ref="A37:D37"/>
    <mergeCell ref="E37:G37"/>
    <mergeCell ref="H37:I37"/>
    <mergeCell ref="A39:D39"/>
    <mergeCell ref="E39:G39"/>
    <mergeCell ref="H39:I39"/>
    <mergeCell ref="A33:D33"/>
    <mergeCell ref="E33:G33"/>
    <mergeCell ref="H33:I33"/>
    <mergeCell ref="A35:D35"/>
    <mergeCell ref="E35:G35"/>
    <mergeCell ref="H35:I35"/>
    <mergeCell ref="A28:D28"/>
    <mergeCell ref="E28:G28"/>
    <mergeCell ref="H28:I28"/>
    <mergeCell ref="A31:D31"/>
    <mergeCell ref="E31:G31"/>
    <mergeCell ref="H31:I31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1:C1"/>
    <mergeCell ref="A2:D2"/>
    <mergeCell ref="A4:I4"/>
    <mergeCell ref="A6:B6"/>
    <mergeCell ref="C6:D6"/>
    <mergeCell ref="A8:B8"/>
    <mergeCell ref="C8:D8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47" r:id="rId3" display="vbolsec@varteks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view="pageBreakPreview" zoomScaleSheetLayoutView="100" zoomScalePageLayoutView="0" workbookViewId="0" topLeftCell="A49">
      <selection activeCell="K47" sqref="K47"/>
    </sheetView>
  </sheetViews>
  <sheetFormatPr defaultColWidth="9.140625" defaultRowHeight="12.75"/>
  <cols>
    <col min="1" max="9" width="9.140625" style="1" customWidth="1"/>
    <col min="10" max="10" width="11.140625" style="1" bestFit="1" customWidth="1"/>
    <col min="11" max="11" width="13.140625" style="1" customWidth="1"/>
    <col min="12" max="16384" width="9.140625" style="1" customWidth="1"/>
  </cols>
  <sheetData>
    <row r="1" spans="1:11" s="24" customFormat="1" ht="12.75" customHeight="1">
      <c r="A1" s="263" t="s">
        <v>63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s="24" customFormat="1" ht="12.75" customHeight="1">
      <c r="A2" s="264" t="s">
        <v>310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 customHeight="1">
      <c r="A3" s="268" t="s">
        <v>107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25.5">
      <c r="A4" s="265" t="s">
        <v>13</v>
      </c>
      <c r="B4" s="266"/>
      <c r="C4" s="266"/>
      <c r="D4" s="266"/>
      <c r="E4" s="266"/>
      <c r="F4" s="266"/>
      <c r="G4" s="266"/>
      <c r="H4" s="267"/>
      <c r="I4" s="3" t="s">
        <v>97</v>
      </c>
      <c r="J4" s="25" t="s">
        <v>95</v>
      </c>
      <c r="K4" s="3" t="s">
        <v>96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4">
        <v>2</v>
      </c>
      <c r="J5" s="3">
        <v>3</v>
      </c>
      <c r="K5" s="3">
        <v>4</v>
      </c>
    </row>
    <row r="6" spans="1:11" ht="12.75">
      <c r="A6" s="260"/>
      <c r="B6" s="261"/>
      <c r="C6" s="261"/>
      <c r="D6" s="261"/>
      <c r="E6" s="261"/>
      <c r="F6" s="261"/>
      <c r="G6" s="261"/>
      <c r="H6" s="261"/>
      <c r="I6" s="261"/>
      <c r="J6" s="261"/>
      <c r="K6" s="262"/>
    </row>
    <row r="7" spans="1:11" ht="12.75">
      <c r="A7" s="258" t="s">
        <v>14</v>
      </c>
      <c r="B7" s="258"/>
      <c r="C7" s="258"/>
      <c r="D7" s="258"/>
      <c r="E7" s="258"/>
      <c r="F7" s="258"/>
      <c r="G7" s="258"/>
      <c r="H7" s="258"/>
      <c r="I7" s="5">
        <v>1</v>
      </c>
      <c r="J7" s="6"/>
      <c r="K7" s="6"/>
    </row>
    <row r="8" spans="1:11" ht="12.75">
      <c r="A8" s="241" t="s">
        <v>98</v>
      </c>
      <c r="B8" s="241"/>
      <c r="C8" s="241"/>
      <c r="D8" s="241"/>
      <c r="E8" s="241"/>
      <c r="F8" s="241"/>
      <c r="G8" s="241"/>
      <c r="H8" s="241"/>
      <c r="I8" s="7">
        <v>2</v>
      </c>
      <c r="J8" s="8">
        <f>+J9+J16+J26+J35</f>
        <v>394842464</v>
      </c>
      <c r="K8" s="8">
        <f>+K9+K16+K26+K35</f>
        <v>389299206</v>
      </c>
    </row>
    <row r="9" spans="1:11" ht="12.75">
      <c r="A9" s="253" t="s">
        <v>78</v>
      </c>
      <c r="B9" s="253"/>
      <c r="C9" s="253"/>
      <c r="D9" s="253"/>
      <c r="E9" s="253"/>
      <c r="F9" s="253"/>
      <c r="G9" s="253"/>
      <c r="H9" s="253"/>
      <c r="I9" s="7">
        <v>3</v>
      </c>
      <c r="J9" s="8">
        <f>SUM(J10:J15)</f>
        <v>2364416</v>
      </c>
      <c r="K9" s="8">
        <f>SUM(K10:K15)</f>
        <v>2299947</v>
      </c>
    </row>
    <row r="10" spans="1:11" ht="12.75">
      <c r="A10" s="253" t="s">
        <v>46</v>
      </c>
      <c r="B10" s="253"/>
      <c r="C10" s="253"/>
      <c r="D10" s="253"/>
      <c r="E10" s="253"/>
      <c r="F10" s="253"/>
      <c r="G10" s="253"/>
      <c r="H10" s="253"/>
      <c r="I10" s="7">
        <v>4</v>
      </c>
      <c r="J10" s="9"/>
      <c r="K10" s="9"/>
    </row>
    <row r="11" spans="1:11" ht="12.75">
      <c r="A11" s="253" t="s">
        <v>6</v>
      </c>
      <c r="B11" s="253"/>
      <c r="C11" s="253"/>
      <c r="D11" s="253"/>
      <c r="E11" s="253"/>
      <c r="F11" s="253"/>
      <c r="G11" s="253"/>
      <c r="H11" s="253"/>
      <c r="I11" s="7">
        <v>5</v>
      </c>
      <c r="J11" s="9">
        <v>1835116</v>
      </c>
      <c r="K11" s="9">
        <v>1651012</v>
      </c>
    </row>
    <row r="12" spans="1:11" ht="12.75">
      <c r="A12" s="253" t="s">
        <v>47</v>
      </c>
      <c r="B12" s="253"/>
      <c r="C12" s="253"/>
      <c r="D12" s="253"/>
      <c r="E12" s="253"/>
      <c r="F12" s="253"/>
      <c r="G12" s="253"/>
      <c r="H12" s="253"/>
      <c r="I12" s="7">
        <v>6</v>
      </c>
      <c r="J12" s="9">
        <v>529300</v>
      </c>
      <c r="K12" s="9">
        <v>529300</v>
      </c>
    </row>
    <row r="13" spans="1:11" ht="12.75">
      <c r="A13" s="253" t="s">
        <v>81</v>
      </c>
      <c r="B13" s="253"/>
      <c r="C13" s="253"/>
      <c r="D13" s="253"/>
      <c r="E13" s="253"/>
      <c r="F13" s="253"/>
      <c r="G13" s="253"/>
      <c r="H13" s="253"/>
      <c r="I13" s="7">
        <v>7</v>
      </c>
      <c r="J13" s="9"/>
      <c r="K13" s="9"/>
    </row>
    <row r="14" spans="1:11" ht="12.75">
      <c r="A14" s="253" t="s">
        <v>82</v>
      </c>
      <c r="B14" s="253"/>
      <c r="C14" s="253"/>
      <c r="D14" s="253"/>
      <c r="E14" s="253"/>
      <c r="F14" s="253"/>
      <c r="G14" s="253"/>
      <c r="H14" s="253"/>
      <c r="I14" s="7">
        <v>8</v>
      </c>
      <c r="J14" s="9"/>
      <c r="K14" s="9">
        <v>119635</v>
      </c>
    </row>
    <row r="15" spans="1:11" ht="12.75">
      <c r="A15" s="253" t="s">
        <v>83</v>
      </c>
      <c r="B15" s="253"/>
      <c r="C15" s="253"/>
      <c r="D15" s="253"/>
      <c r="E15" s="253"/>
      <c r="F15" s="253"/>
      <c r="G15" s="253"/>
      <c r="H15" s="253"/>
      <c r="I15" s="7">
        <v>9</v>
      </c>
      <c r="J15" s="9"/>
      <c r="K15" s="9"/>
    </row>
    <row r="16" spans="1:11" ht="12.75">
      <c r="A16" s="253" t="s">
        <v>79</v>
      </c>
      <c r="B16" s="253"/>
      <c r="C16" s="253"/>
      <c r="D16" s="253"/>
      <c r="E16" s="253"/>
      <c r="F16" s="253"/>
      <c r="G16" s="253"/>
      <c r="H16" s="253"/>
      <c r="I16" s="7">
        <v>10</v>
      </c>
      <c r="J16" s="8">
        <f>SUM(J17:J25)</f>
        <v>369879004</v>
      </c>
      <c r="K16" s="8">
        <f>SUM(K17:K25)</f>
        <v>364758816</v>
      </c>
    </row>
    <row r="17" spans="1:11" ht="12.75">
      <c r="A17" s="253" t="s">
        <v>84</v>
      </c>
      <c r="B17" s="253"/>
      <c r="C17" s="253"/>
      <c r="D17" s="253"/>
      <c r="E17" s="253"/>
      <c r="F17" s="253"/>
      <c r="G17" s="253"/>
      <c r="H17" s="253"/>
      <c r="I17" s="7">
        <v>11</v>
      </c>
      <c r="J17" s="9">
        <v>72089888</v>
      </c>
      <c r="K17" s="9">
        <v>72089888</v>
      </c>
    </row>
    <row r="18" spans="1:11" ht="12.75">
      <c r="A18" s="253" t="s">
        <v>93</v>
      </c>
      <c r="B18" s="253"/>
      <c r="C18" s="253"/>
      <c r="D18" s="253"/>
      <c r="E18" s="253"/>
      <c r="F18" s="253"/>
      <c r="G18" s="253"/>
      <c r="H18" s="253"/>
      <c r="I18" s="7">
        <v>12</v>
      </c>
      <c r="J18" s="9">
        <v>268325054</v>
      </c>
      <c r="K18" s="9">
        <v>265257668</v>
      </c>
    </row>
    <row r="19" spans="1:11" ht="12.75">
      <c r="A19" s="253" t="s">
        <v>85</v>
      </c>
      <c r="B19" s="253"/>
      <c r="C19" s="253"/>
      <c r="D19" s="253"/>
      <c r="E19" s="253"/>
      <c r="F19" s="253"/>
      <c r="G19" s="253"/>
      <c r="H19" s="253"/>
      <c r="I19" s="7">
        <v>13</v>
      </c>
      <c r="J19" s="9">
        <v>25072523</v>
      </c>
      <c r="K19" s="9">
        <v>24922820</v>
      </c>
    </row>
    <row r="20" spans="1:11" ht="12.75">
      <c r="A20" s="253" t="s">
        <v>7</v>
      </c>
      <c r="B20" s="253"/>
      <c r="C20" s="253"/>
      <c r="D20" s="253"/>
      <c r="E20" s="253"/>
      <c r="F20" s="253"/>
      <c r="G20" s="253"/>
      <c r="H20" s="253"/>
      <c r="I20" s="7">
        <v>14</v>
      </c>
      <c r="J20" s="9">
        <v>2487161</v>
      </c>
      <c r="K20" s="9">
        <v>2255132</v>
      </c>
    </row>
    <row r="21" spans="1:11" ht="12.75">
      <c r="A21" s="253" t="s">
        <v>8</v>
      </c>
      <c r="B21" s="253"/>
      <c r="C21" s="253"/>
      <c r="D21" s="253"/>
      <c r="E21" s="253"/>
      <c r="F21" s="253"/>
      <c r="G21" s="253"/>
      <c r="H21" s="253"/>
      <c r="I21" s="7">
        <v>15</v>
      </c>
      <c r="J21" s="9"/>
      <c r="K21" s="9"/>
    </row>
    <row r="22" spans="1:11" ht="12.75">
      <c r="A22" s="253" t="s">
        <v>15</v>
      </c>
      <c r="B22" s="253"/>
      <c r="C22" s="253"/>
      <c r="D22" s="253"/>
      <c r="E22" s="253"/>
      <c r="F22" s="253"/>
      <c r="G22" s="253"/>
      <c r="H22" s="253"/>
      <c r="I22" s="7">
        <v>16</v>
      </c>
      <c r="J22" s="9"/>
      <c r="K22" s="9"/>
    </row>
    <row r="23" spans="1:11" ht="12.75">
      <c r="A23" s="253" t="s">
        <v>16</v>
      </c>
      <c r="B23" s="253"/>
      <c r="C23" s="253"/>
      <c r="D23" s="253"/>
      <c r="E23" s="253"/>
      <c r="F23" s="253"/>
      <c r="G23" s="253"/>
      <c r="H23" s="253"/>
      <c r="I23" s="7">
        <v>17</v>
      </c>
      <c r="J23" s="9">
        <v>1672330</v>
      </c>
      <c r="K23" s="9">
        <v>1260</v>
      </c>
    </row>
    <row r="24" spans="1:11" ht="12.75">
      <c r="A24" s="253" t="s">
        <v>17</v>
      </c>
      <c r="B24" s="253"/>
      <c r="C24" s="253"/>
      <c r="D24" s="253"/>
      <c r="E24" s="253"/>
      <c r="F24" s="253"/>
      <c r="G24" s="253"/>
      <c r="H24" s="253"/>
      <c r="I24" s="7">
        <v>18</v>
      </c>
      <c r="J24" s="9">
        <v>232048</v>
      </c>
      <c r="K24" s="9">
        <v>232048</v>
      </c>
    </row>
    <row r="25" spans="1:11" ht="12.75">
      <c r="A25" s="253" t="s">
        <v>18</v>
      </c>
      <c r="B25" s="253"/>
      <c r="C25" s="253"/>
      <c r="D25" s="253"/>
      <c r="E25" s="253"/>
      <c r="F25" s="253"/>
      <c r="G25" s="253"/>
      <c r="H25" s="253"/>
      <c r="I25" s="7">
        <v>19</v>
      </c>
      <c r="J25" s="9"/>
      <c r="K25" s="9"/>
    </row>
    <row r="26" spans="1:11" ht="12.75">
      <c r="A26" s="253" t="s">
        <v>73</v>
      </c>
      <c r="B26" s="253"/>
      <c r="C26" s="253"/>
      <c r="D26" s="253"/>
      <c r="E26" s="253"/>
      <c r="F26" s="253"/>
      <c r="G26" s="253"/>
      <c r="H26" s="253"/>
      <c r="I26" s="7">
        <v>20</v>
      </c>
      <c r="J26" s="8">
        <f>SUM(J27:J34)</f>
        <v>19471953</v>
      </c>
      <c r="K26" s="8">
        <f>SUM(K27:K34)</f>
        <v>19116883</v>
      </c>
    </row>
    <row r="27" spans="1:11" ht="12.75">
      <c r="A27" s="253" t="s">
        <v>19</v>
      </c>
      <c r="B27" s="253"/>
      <c r="C27" s="253"/>
      <c r="D27" s="253"/>
      <c r="E27" s="253"/>
      <c r="F27" s="253"/>
      <c r="G27" s="253"/>
      <c r="H27" s="253"/>
      <c r="I27" s="7">
        <v>21</v>
      </c>
      <c r="J27" s="9"/>
      <c r="K27" s="9"/>
    </row>
    <row r="28" spans="1:11" ht="12.75">
      <c r="A28" s="253" t="s">
        <v>20</v>
      </c>
      <c r="B28" s="253"/>
      <c r="C28" s="253"/>
      <c r="D28" s="253"/>
      <c r="E28" s="253"/>
      <c r="F28" s="253"/>
      <c r="G28" s="253"/>
      <c r="H28" s="253"/>
      <c r="I28" s="7">
        <v>22</v>
      </c>
      <c r="J28" s="9"/>
      <c r="K28" s="9"/>
    </row>
    <row r="29" spans="1:11" ht="12.75">
      <c r="A29" s="253" t="s">
        <v>21</v>
      </c>
      <c r="B29" s="253"/>
      <c r="C29" s="253"/>
      <c r="D29" s="253"/>
      <c r="E29" s="253"/>
      <c r="F29" s="253"/>
      <c r="G29" s="253"/>
      <c r="H29" s="253"/>
      <c r="I29" s="7">
        <v>23</v>
      </c>
      <c r="J29" s="9">
        <v>2020934</v>
      </c>
      <c r="K29" s="9">
        <v>2020934</v>
      </c>
    </row>
    <row r="30" spans="1:11" ht="12.75">
      <c r="A30" s="253" t="s">
        <v>26</v>
      </c>
      <c r="B30" s="253"/>
      <c r="C30" s="253"/>
      <c r="D30" s="253"/>
      <c r="E30" s="253"/>
      <c r="F30" s="253"/>
      <c r="G30" s="253"/>
      <c r="H30" s="253"/>
      <c r="I30" s="7">
        <v>24</v>
      </c>
      <c r="J30" s="9"/>
      <c r="K30" s="9"/>
    </row>
    <row r="31" spans="1:11" ht="12.75">
      <c r="A31" s="253" t="s">
        <v>27</v>
      </c>
      <c r="B31" s="253"/>
      <c r="C31" s="253"/>
      <c r="D31" s="253"/>
      <c r="E31" s="253"/>
      <c r="F31" s="253"/>
      <c r="G31" s="253"/>
      <c r="H31" s="253"/>
      <c r="I31" s="7">
        <v>25</v>
      </c>
      <c r="J31" s="9"/>
      <c r="K31" s="9"/>
    </row>
    <row r="32" spans="1:11" ht="12.75">
      <c r="A32" s="253" t="s">
        <v>28</v>
      </c>
      <c r="B32" s="253"/>
      <c r="C32" s="253"/>
      <c r="D32" s="253"/>
      <c r="E32" s="253"/>
      <c r="F32" s="253"/>
      <c r="G32" s="253"/>
      <c r="H32" s="253"/>
      <c r="I32" s="7">
        <v>26</v>
      </c>
      <c r="J32" s="9">
        <v>15704838</v>
      </c>
      <c r="K32" s="9">
        <v>15349768</v>
      </c>
    </row>
    <row r="33" spans="1:11" ht="12.75">
      <c r="A33" s="253" t="s">
        <v>22</v>
      </c>
      <c r="B33" s="253"/>
      <c r="C33" s="253"/>
      <c r="D33" s="253"/>
      <c r="E33" s="253"/>
      <c r="F33" s="253"/>
      <c r="G33" s="253"/>
      <c r="H33" s="253"/>
      <c r="I33" s="7">
        <v>27</v>
      </c>
      <c r="J33" s="9">
        <v>1746181</v>
      </c>
      <c r="K33" s="9">
        <v>1746181</v>
      </c>
    </row>
    <row r="34" spans="1:11" ht="12.75">
      <c r="A34" s="253" t="s">
        <v>69</v>
      </c>
      <c r="B34" s="253"/>
      <c r="C34" s="253"/>
      <c r="D34" s="253"/>
      <c r="E34" s="253"/>
      <c r="F34" s="253"/>
      <c r="G34" s="253"/>
      <c r="H34" s="253"/>
      <c r="I34" s="7">
        <v>28</v>
      </c>
      <c r="J34" s="9"/>
      <c r="K34" s="9"/>
    </row>
    <row r="35" spans="1:11" ht="12.75">
      <c r="A35" s="253" t="s">
        <v>70</v>
      </c>
      <c r="B35" s="253"/>
      <c r="C35" s="253"/>
      <c r="D35" s="253"/>
      <c r="E35" s="253"/>
      <c r="F35" s="253"/>
      <c r="G35" s="253"/>
      <c r="H35" s="253"/>
      <c r="I35" s="7">
        <v>29</v>
      </c>
      <c r="J35" s="10">
        <f>SUM(J36:J38)</f>
        <v>3127091</v>
      </c>
      <c r="K35" s="10">
        <f>SUM(K36:K38)</f>
        <v>3123560</v>
      </c>
    </row>
    <row r="36" spans="1:11" ht="12.75">
      <c r="A36" s="253" t="s">
        <v>23</v>
      </c>
      <c r="B36" s="253"/>
      <c r="C36" s="253"/>
      <c r="D36" s="253"/>
      <c r="E36" s="253"/>
      <c r="F36" s="253"/>
      <c r="G36" s="253"/>
      <c r="H36" s="253"/>
      <c r="I36" s="7">
        <v>30</v>
      </c>
      <c r="J36" s="9"/>
      <c r="K36" s="9"/>
    </row>
    <row r="37" spans="1:11" ht="12.75">
      <c r="A37" s="253" t="s">
        <v>24</v>
      </c>
      <c r="B37" s="253"/>
      <c r="C37" s="253"/>
      <c r="D37" s="253"/>
      <c r="E37" s="253"/>
      <c r="F37" s="253"/>
      <c r="G37" s="253"/>
      <c r="H37" s="253"/>
      <c r="I37" s="7">
        <v>31</v>
      </c>
      <c r="J37" s="9"/>
      <c r="K37" s="9"/>
    </row>
    <row r="38" spans="1:11" ht="12.75">
      <c r="A38" s="253" t="s">
        <v>25</v>
      </c>
      <c r="B38" s="253"/>
      <c r="C38" s="253"/>
      <c r="D38" s="253"/>
      <c r="E38" s="253"/>
      <c r="F38" s="253"/>
      <c r="G38" s="253"/>
      <c r="H38" s="253"/>
      <c r="I38" s="7">
        <v>32</v>
      </c>
      <c r="J38" s="9">
        <v>3127091</v>
      </c>
      <c r="K38" s="9">
        <v>3123560</v>
      </c>
    </row>
    <row r="39" spans="1:11" ht="12.75">
      <c r="A39" s="253" t="s">
        <v>71</v>
      </c>
      <c r="B39" s="253"/>
      <c r="C39" s="253"/>
      <c r="D39" s="253"/>
      <c r="E39" s="253"/>
      <c r="F39" s="253"/>
      <c r="G39" s="253"/>
      <c r="H39" s="253"/>
      <c r="I39" s="7">
        <v>33</v>
      </c>
      <c r="J39" s="9"/>
      <c r="K39" s="9"/>
    </row>
    <row r="40" spans="1:11" ht="12.75">
      <c r="A40" s="241" t="s">
        <v>99</v>
      </c>
      <c r="B40" s="241"/>
      <c r="C40" s="241"/>
      <c r="D40" s="241"/>
      <c r="E40" s="241"/>
      <c r="F40" s="241"/>
      <c r="G40" s="241"/>
      <c r="H40" s="241"/>
      <c r="I40" s="7">
        <v>34</v>
      </c>
      <c r="J40" s="10">
        <f>+J41+J49+J56+J64</f>
        <v>57335948</v>
      </c>
      <c r="K40" s="10">
        <f>+K41+K49+K56+K64</f>
        <v>59492398</v>
      </c>
    </row>
    <row r="41" spans="1:11" ht="12.75">
      <c r="A41" s="253" t="s">
        <v>43</v>
      </c>
      <c r="B41" s="253"/>
      <c r="C41" s="253"/>
      <c r="D41" s="253"/>
      <c r="E41" s="253"/>
      <c r="F41" s="253"/>
      <c r="G41" s="253"/>
      <c r="H41" s="253"/>
      <c r="I41" s="7">
        <v>35</v>
      </c>
      <c r="J41" s="8">
        <f>SUM(J42:J48)</f>
        <v>30955715</v>
      </c>
      <c r="K41" s="8">
        <f>SUM(K42:K48)</f>
        <v>37099072</v>
      </c>
    </row>
    <row r="42" spans="1:11" ht="12.75">
      <c r="A42" s="253" t="s">
        <v>48</v>
      </c>
      <c r="B42" s="253"/>
      <c r="C42" s="253"/>
      <c r="D42" s="253"/>
      <c r="E42" s="253"/>
      <c r="F42" s="253"/>
      <c r="G42" s="253"/>
      <c r="H42" s="253"/>
      <c r="I42" s="7">
        <v>36</v>
      </c>
      <c r="J42" s="9">
        <v>16593449</v>
      </c>
      <c r="K42" s="9">
        <v>17425253</v>
      </c>
    </row>
    <row r="43" spans="1:11" ht="12.75">
      <c r="A43" s="253" t="s">
        <v>49</v>
      </c>
      <c r="B43" s="253"/>
      <c r="C43" s="253"/>
      <c r="D43" s="253"/>
      <c r="E43" s="253"/>
      <c r="F43" s="253"/>
      <c r="G43" s="253"/>
      <c r="H43" s="253"/>
      <c r="I43" s="7">
        <v>37</v>
      </c>
      <c r="J43" s="9">
        <v>696601</v>
      </c>
      <c r="K43" s="9">
        <v>1988081</v>
      </c>
    </row>
    <row r="44" spans="1:11" ht="12.75">
      <c r="A44" s="253" t="s">
        <v>29</v>
      </c>
      <c r="B44" s="253"/>
      <c r="C44" s="253"/>
      <c r="D44" s="253"/>
      <c r="E44" s="253"/>
      <c r="F44" s="253"/>
      <c r="G44" s="253"/>
      <c r="H44" s="253"/>
      <c r="I44" s="7">
        <v>38</v>
      </c>
      <c r="J44" s="9">
        <v>7438860</v>
      </c>
      <c r="K44" s="9">
        <v>11293872</v>
      </c>
    </row>
    <row r="45" spans="1:11" ht="12.75">
      <c r="A45" s="253" t="s">
        <v>30</v>
      </c>
      <c r="B45" s="253"/>
      <c r="C45" s="253"/>
      <c r="D45" s="253"/>
      <c r="E45" s="253"/>
      <c r="F45" s="253"/>
      <c r="G45" s="253"/>
      <c r="H45" s="253"/>
      <c r="I45" s="7">
        <v>39</v>
      </c>
      <c r="J45" s="9">
        <v>5836351</v>
      </c>
      <c r="K45" s="9">
        <v>5798044</v>
      </c>
    </row>
    <row r="46" spans="1:11" ht="12.75">
      <c r="A46" s="253" t="s">
        <v>31</v>
      </c>
      <c r="B46" s="253"/>
      <c r="C46" s="253"/>
      <c r="D46" s="253"/>
      <c r="E46" s="253"/>
      <c r="F46" s="253"/>
      <c r="G46" s="253"/>
      <c r="H46" s="253"/>
      <c r="I46" s="7">
        <v>40</v>
      </c>
      <c r="J46" s="9">
        <v>390454</v>
      </c>
      <c r="K46" s="9">
        <v>593822</v>
      </c>
    </row>
    <row r="47" spans="1:11" ht="12.75">
      <c r="A47" s="253" t="s">
        <v>32</v>
      </c>
      <c r="B47" s="253"/>
      <c r="C47" s="253"/>
      <c r="D47" s="253"/>
      <c r="E47" s="253"/>
      <c r="F47" s="253"/>
      <c r="G47" s="253"/>
      <c r="H47" s="253"/>
      <c r="I47" s="7">
        <v>41</v>
      </c>
      <c r="J47" s="11"/>
      <c r="K47" s="11"/>
    </row>
    <row r="48" spans="1:11" ht="12.75">
      <c r="A48" s="253" t="s">
        <v>33</v>
      </c>
      <c r="B48" s="253"/>
      <c r="C48" s="253"/>
      <c r="D48" s="253"/>
      <c r="E48" s="253"/>
      <c r="F48" s="253"/>
      <c r="G48" s="253"/>
      <c r="H48" s="253"/>
      <c r="I48" s="7">
        <v>42</v>
      </c>
      <c r="J48" s="11"/>
      <c r="K48" s="11"/>
    </row>
    <row r="49" spans="1:11" ht="12.75">
      <c r="A49" s="253" t="s">
        <v>44</v>
      </c>
      <c r="B49" s="253"/>
      <c r="C49" s="253"/>
      <c r="D49" s="253"/>
      <c r="E49" s="253"/>
      <c r="F49" s="253"/>
      <c r="G49" s="253"/>
      <c r="H49" s="253"/>
      <c r="I49" s="7">
        <v>43</v>
      </c>
      <c r="J49" s="10">
        <f>SUM(J50:J55)</f>
        <v>20430560</v>
      </c>
      <c r="K49" s="10">
        <f>SUM(K50:K55)</f>
        <v>20456283</v>
      </c>
    </row>
    <row r="50" spans="1:11" ht="12.75">
      <c r="A50" s="253" t="s">
        <v>74</v>
      </c>
      <c r="B50" s="253"/>
      <c r="C50" s="253"/>
      <c r="D50" s="253"/>
      <c r="E50" s="253"/>
      <c r="F50" s="253"/>
      <c r="G50" s="253"/>
      <c r="H50" s="253"/>
      <c r="I50" s="7">
        <v>44</v>
      </c>
      <c r="J50" s="9"/>
      <c r="K50" s="165"/>
    </row>
    <row r="51" spans="1:11" ht="12.75">
      <c r="A51" s="253" t="s">
        <v>75</v>
      </c>
      <c r="B51" s="253"/>
      <c r="C51" s="253"/>
      <c r="D51" s="253"/>
      <c r="E51" s="253"/>
      <c r="F51" s="253"/>
      <c r="G51" s="253"/>
      <c r="H51" s="253"/>
      <c r="I51" s="7">
        <v>45</v>
      </c>
      <c r="J51" s="9">
        <v>11174090</v>
      </c>
      <c r="K51" s="9">
        <v>11547475</v>
      </c>
    </row>
    <row r="52" spans="1:11" ht="12.75">
      <c r="A52" s="253" t="s">
        <v>76</v>
      </c>
      <c r="B52" s="253"/>
      <c r="C52" s="253"/>
      <c r="D52" s="253"/>
      <c r="E52" s="253"/>
      <c r="F52" s="253"/>
      <c r="G52" s="253"/>
      <c r="H52" s="253"/>
      <c r="I52" s="7">
        <v>46</v>
      </c>
      <c r="J52" s="9"/>
      <c r="K52" s="9"/>
    </row>
    <row r="53" spans="1:11" ht="12.75">
      <c r="A53" s="253" t="s">
        <v>77</v>
      </c>
      <c r="B53" s="253"/>
      <c r="C53" s="253"/>
      <c r="D53" s="253"/>
      <c r="E53" s="253"/>
      <c r="F53" s="253"/>
      <c r="G53" s="253"/>
      <c r="H53" s="253"/>
      <c r="I53" s="7">
        <v>47</v>
      </c>
      <c r="J53" s="9">
        <v>144353</v>
      </c>
      <c r="K53" s="9">
        <v>96706</v>
      </c>
    </row>
    <row r="54" spans="1:11" ht="12.75">
      <c r="A54" s="253" t="s">
        <v>4</v>
      </c>
      <c r="B54" s="253"/>
      <c r="C54" s="253"/>
      <c r="D54" s="253"/>
      <c r="E54" s="253"/>
      <c r="F54" s="253"/>
      <c r="G54" s="253"/>
      <c r="H54" s="253"/>
      <c r="I54" s="7">
        <v>48</v>
      </c>
      <c r="J54" s="9">
        <v>8798395</v>
      </c>
      <c r="K54" s="9">
        <v>8461478</v>
      </c>
    </row>
    <row r="55" spans="1:11" ht="12.75">
      <c r="A55" s="253" t="s">
        <v>5</v>
      </c>
      <c r="B55" s="253"/>
      <c r="C55" s="253"/>
      <c r="D55" s="253"/>
      <c r="E55" s="253"/>
      <c r="F55" s="253"/>
      <c r="G55" s="253"/>
      <c r="H55" s="253"/>
      <c r="I55" s="7">
        <v>49</v>
      </c>
      <c r="J55" s="9">
        <v>313722</v>
      </c>
      <c r="K55" s="9">
        <v>350624</v>
      </c>
    </row>
    <row r="56" spans="1:11" ht="12.75">
      <c r="A56" s="253" t="s">
        <v>45</v>
      </c>
      <c r="B56" s="253"/>
      <c r="C56" s="253"/>
      <c r="D56" s="253"/>
      <c r="E56" s="253"/>
      <c r="F56" s="253"/>
      <c r="G56" s="253"/>
      <c r="H56" s="253"/>
      <c r="I56" s="7">
        <v>50</v>
      </c>
      <c r="J56" s="10">
        <f>SUM(J57:J63)</f>
        <v>3099076</v>
      </c>
      <c r="K56" s="10">
        <f>SUM(K57:K63)</f>
        <v>1545255</v>
      </c>
    </row>
    <row r="57" spans="1:11" ht="12.75">
      <c r="A57" s="253" t="s">
        <v>19</v>
      </c>
      <c r="B57" s="253"/>
      <c r="C57" s="253"/>
      <c r="D57" s="253"/>
      <c r="E57" s="253"/>
      <c r="F57" s="253"/>
      <c r="G57" s="253"/>
      <c r="H57" s="253"/>
      <c r="I57" s="7">
        <v>51</v>
      </c>
      <c r="J57" s="9"/>
      <c r="K57" s="9"/>
    </row>
    <row r="58" spans="1:11" ht="12.75">
      <c r="A58" s="253" t="s">
        <v>20</v>
      </c>
      <c r="B58" s="253"/>
      <c r="C58" s="253"/>
      <c r="D58" s="253"/>
      <c r="E58" s="253"/>
      <c r="F58" s="253"/>
      <c r="G58" s="253"/>
      <c r="H58" s="253"/>
      <c r="I58" s="7">
        <v>52</v>
      </c>
      <c r="J58" s="9"/>
      <c r="K58" s="9"/>
    </row>
    <row r="59" spans="1:11" ht="12.75">
      <c r="A59" s="253" t="s">
        <v>88</v>
      </c>
      <c r="B59" s="253"/>
      <c r="C59" s="253"/>
      <c r="D59" s="253"/>
      <c r="E59" s="253"/>
      <c r="F59" s="253"/>
      <c r="G59" s="253"/>
      <c r="H59" s="253"/>
      <c r="I59" s="7">
        <v>53</v>
      </c>
      <c r="J59" s="9"/>
      <c r="K59" s="9"/>
    </row>
    <row r="60" spans="1:11" ht="12.75">
      <c r="A60" s="253" t="s">
        <v>26</v>
      </c>
      <c r="B60" s="253"/>
      <c r="C60" s="253"/>
      <c r="D60" s="253"/>
      <c r="E60" s="253"/>
      <c r="F60" s="253"/>
      <c r="G60" s="253"/>
      <c r="H60" s="253"/>
      <c r="I60" s="7">
        <v>54</v>
      </c>
      <c r="J60" s="9"/>
      <c r="K60" s="9"/>
    </row>
    <row r="61" spans="1:11" ht="12.75">
      <c r="A61" s="253" t="s">
        <v>27</v>
      </c>
      <c r="B61" s="253"/>
      <c r="C61" s="253"/>
      <c r="D61" s="253"/>
      <c r="E61" s="253"/>
      <c r="F61" s="253"/>
      <c r="G61" s="253"/>
      <c r="H61" s="253"/>
      <c r="I61" s="7">
        <v>55</v>
      </c>
      <c r="J61" s="9">
        <v>2017118</v>
      </c>
      <c r="K61" s="9">
        <v>1195280</v>
      </c>
    </row>
    <row r="62" spans="1:11" ht="12.75">
      <c r="A62" s="253" t="s">
        <v>28</v>
      </c>
      <c r="B62" s="253"/>
      <c r="C62" s="253"/>
      <c r="D62" s="253"/>
      <c r="E62" s="253"/>
      <c r="F62" s="253"/>
      <c r="G62" s="253"/>
      <c r="H62" s="253"/>
      <c r="I62" s="7">
        <v>56</v>
      </c>
      <c r="J62" s="9">
        <v>1081958</v>
      </c>
      <c r="K62" s="9">
        <v>349975</v>
      </c>
    </row>
    <row r="63" spans="1:11" ht="12.75">
      <c r="A63" s="253" t="s">
        <v>9</v>
      </c>
      <c r="B63" s="253"/>
      <c r="C63" s="253"/>
      <c r="D63" s="253"/>
      <c r="E63" s="253"/>
      <c r="F63" s="253"/>
      <c r="G63" s="253"/>
      <c r="H63" s="253"/>
      <c r="I63" s="7">
        <v>57</v>
      </c>
      <c r="J63" s="9"/>
      <c r="K63" s="9"/>
    </row>
    <row r="64" spans="1:11" ht="12.75">
      <c r="A64" s="253" t="s">
        <v>80</v>
      </c>
      <c r="B64" s="253"/>
      <c r="C64" s="253"/>
      <c r="D64" s="253"/>
      <c r="E64" s="253"/>
      <c r="F64" s="253"/>
      <c r="G64" s="253"/>
      <c r="H64" s="253"/>
      <c r="I64" s="7">
        <v>58</v>
      </c>
      <c r="J64" s="9">
        <v>2850597</v>
      </c>
      <c r="K64" s="9">
        <v>391788</v>
      </c>
    </row>
    <row r="65" spans="1:11" ht="12.75">
      <c r="A65" s="241" t="s">
        <v>10</v>
      </c>
      <c r="B65" s="241"/>
      <c r="C65" s="241"/>
      <c r="D65" s="241"/>
      <c r="E65" s="241"/>
      <c r="F65" s="241"/>
      <c r="G65" s="241"/>
      <c r="H65" s="241"/>
      <c r="I65" s="7">
        <v>59</v>
      </c>
      <c r="J65" s="10">
        <v>1918739</v>
      </c>
      <c r="K65" s="10">
        <v>1678194</v>
      </c>
    </row>
    <row r="66" spans="1:11" ht="12.75">
      <c r="A66" s="241" t="s">
        <v>100</v>
      </c>
      <c r="B66" s="241"/>
      <c r="C66" s="241"/>
      <c r="D66" s="241"/>
      <c r="E66" s="241"/>
      <c r="F66" s="241"/>
      <c r="G66" s="241"/>
      <c r="H66" s="241"/>
      <c r="I66" s="7">
        <v>60</v>
      </c>
      <c r="J66" s="8">
        <f>+J7+J8+J40+J65</f>
        <v>454097151</v>
      </c>
      <c r="K66" s="8">
        <f>+K7+K8+K40+K65</f>
        <v>450469798</v>
      </c>
    </row>
    <row r="67" spans="1:11" ht="12.75">
      <c r="A67" s="241" t="s">
        <v>34</v>
      </c>
      <c r="B67" s="241"/>
      <c r="C67" s="241"/>
      <c r="D67" s="241"/>
      <c r="E67" s="241"/>
      <c r="F67" s="241"/>
      <c r="G67" s="241"/>
      <c r="H67" s="241"/>
      <c r="I67" s="7">
        <v>61</v>
      </c>
      <c r="J67" s="10">
        <v>16791468</v>
      </c>
      <c r="K67" s="10">
        <v>12141637</v>
      </c>
    </row>
    <row r="68" spans="1:11" ht="12.75">
      <c r="A68" s="255" t="s">
        <v>12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7"/>
    </row>
    <row r="69" spans="1:11" ht="12.75">
      <c r="A69" s="241" t="s">
        <v>101</v>
      </c>
      <c r="B69" s="241"/>
      <c r="C69" s="241"/>
      <c r="D69" s="241"/>
      <c r="E69" s="241"/>
      <c r="F69" s="241"/>
      <c r="G69" s="241"/>
      <c r="H69" s="241"/>
      <c r="I69" s="7">
        <v>62</v>
      </c>
      <c r="J69" s="8">
        <f>+J70+J71+J72+J78+J79+J82+J85</f>
        <v>225519192</v>
      </c>
      <c r="K69" s="8">
        <f>+K70+K71+K72+K78+K79+K82+K85</f>
        <v>211502588</v>
      </c>
    </row>
    <row r="70" spans="1:11" ht="12.75">
      <c r="A70" s="253" t="s">
        <v>58</v>
      </c>
      <c r="B70" s="253"/>
      <c r="C70" s="253"/>
      <c r="D70" s="253"/>
      <c r="E70" s="253"/>
      <c r="F70" s="253"/>
      <c r="G70" s="253"/>
      <c r="H70" s="253"/>
      <c r="I70" s="7">
        <v>63</v>
      </c>
      <c r="J70" s="12">
        <v>111040350</v>
      </c>
      <c r="K70" s="12">
        <v>111040350</v>
      </c>
    </row>
    <row r="71" spans="1:11" ht="12.75">
      <c r="A71" s="253" t="s">
        <v>59</v>
      </c>
      <c r="B71" s="253"/>
      <c r="C71" s="253"/>
      <c r="D71" s="253"/>
      <c r="E71" s="253"/>
      <c r="F71" s="253"/>
      <c r="G71" s="253"/>
      <c r="H71" s="253"/>
      <c r="I71" s="7">
        <v>64</v>
      </c>
      <c r="J71" s="9"/>
      <c r="K71" s="12"/>
    </row>
    <row r="72" spans="1:11" ht="12.75">
      <c r="A72" s="253" t="s">
        <v>60</v>
      </c>
      <c r="B72" s="253"/>
      <c r="C72" s="253"/>
      <c r="D72" s="253"/>
      <c r="E72" s="253"/>
      <c r="F72" s="253"/>
      <c r="G72" s="253"/>
      <c r="H72" s="253"/>
      <c r="I72" s="7">
        <v>65</v>
      </c>
      <c r="J72" s="8">
        <f>SUM(J73:J77)-(J75*2)</f>
        <v>1489063</v>
      </c>
      <c r="K72" s="8">
        <f>SUM(K73:K77)-(K75*2)</f>
        <v>1838508</v>
      </c>
    </row>
    <row r="73" spans="1:11" ht="12.75">
      <c r="A73" s="253" t="s">
        <v>61</v>
      </c>
      <c r="B73" s="253"/>
      <c r="C73" s="253"/>
      <c r="D73" s="253"/>
      <c r="E73" s="253"/>
      <c r="F73" s="253"/>
      <c r="G73" s="253"/>
      <c r="H73" s="253"/>
      <c r="I73" s="7">
        <v>66</v>
      </c>
      <c r="J73" s="9"/>
      <c r="K73" s="12"/>
    </row>
    <row r="74" spans="1:11" ht="12.75">
      <c r="A74" s="253" t="s">
        <v>62</v>
      </c>
      <c r="B74" s="253"/>
      <c r="C74" s="253"/>
      <c r="D74" s="253"/>
      <c r="E74" s="253"/>
      <c r="F74" s="253"/>
      <c r="G74" s="253"/>
      <c r="H74" s="253"/>
      <c r="I74" s="7">
        <v>67</v>
      </c>
      <c r="J74" s="12">
        <v>9182650</v>
      </c>
      <c r="K74" s="12">
        <v>9182650</v>
      </c>
    </row>
    <row r="75" spans="1:11" ht="12.75">
      <c r="A75" s="253" t="s">
        <v>54</v>
      </c>
      <c r="B75" s="253"/>
      <c r="C75" s="253"/>
      <c r="D75" s="253"/>
      <c r="E75" s="253"/>
      <c r="F75" s="253"/>
      <c r="G75" s="253"/>
      <c r="H75" s="253"/>
      <c r="I75" s="7">
        <v>68</v>
      </c>
      <c r="J75" s="12">
        <v>9182650</v>
      </c>
      <c r="K75" s="12">
        <v>9182650</v>
      </c>
    </row>
    <row r="76" spans="1:11" ht="12.75">
      <c r="A76" s="253" t="s">
        <v>55</v>
      </c>
      <c r="B76" s="253"/>
      <c r="C76" s="253"/>
      <c r="D76" s="253"/>
      <c r="E76" s="253"/>
      <c r="F76" s="253"/>
      <c r="G76" s="253"/>
      <c r="H76" s="253"/>
      <c r="I76" s="7">
        <v>69</v>
      </c>
      <c r="J76" s="9"/>
      <c r="K76" s="12"/>
    </row>
    <row r="77" spans="1:11" ht="12.75">
      <c r="A77" s="253" t="s">
        <v>56</v>
      </c>
      <c r="B77" s="253"/>
      <c r="C77" s="253"/>
      <c r="D77" s="253"/>
      <c r="E77" s="253"/>
      <c r="F77" s="253"/>
      <c r="G77" s="253"/>
      <c r="H77" s="253"/>
      <c r="I77" s="7">
        <v>70</v>
      </c>
      <c r="J77" s="12">
        <v>1489063</v>
      </c>
      <c r="K77" s="12">
        <v>1838508</v>
      </c>
    </row>
    <row r="78" spans="1:11" ht="12.75">
      <c r="A78" s="253" t="s">
        <v>57</v>
      </c>
      <c r="B78" s="253"/>
      <c r="C78" s="253"/>
      <c r="D78" s="253"/>
      <c r="E78" s="253"/>
      <c r="F78" s="253"/>
      <c r="G78" s="253"/>
      <c r="H78" s="253"/>
      <c r="I78" s="7">
        <v>71</v>
      </c>
      <c r="J78" s="12">
        <v>169359566</v>
      </c>
      <c r="K78" s="12">
        <v>167683074</v>
      </c>
    </row>
    <row r="79" spans="1:11" ht="12.75">
      <c r="A79" s="253" t="s">
        <v>86</v>
      </c>
      <c r="B79" s="253"/>
      <c r="C79" s="253"/>
      <c r="D79" s="253"/>
      <c r="E79" s="253"/>
      <c r="F79" s="253"/>
      <c r="G79" s="253"/>
      <c r="H79" s="253"/>
      <c r="I79" s="7">
        <v>72</v>
      </c>
      <c r="J79" s="13">
        <f>J80-J81</f>
        <v>-47275293</v>
      </c>
      <c r="K79" s="13">
        <f>K80-K81</f>
        <v>-54261023</v>
      </c>
    </row>
    <row r="80" spans="1:11" ht="12.75">
      <c r="A80" s="254" t="s">
        <v>64</v>
      </c>
      <c r="B80" s="254"/>
      <c r="C80" s="254"/>
      <c r="D80" s="254"/>
      <c r="E80" s="254"/>
      <c r="F80" s="254"/>
      <c r="G80" s="254"/>
      <c r="H80" s="254"/>
      <c r="I80" s="7">
        <v>73</v>
      </c>
      <c r="J80" s="9"/>
      <c r="K80" s="12"/>
    </row>
    <row r="81" spans="1:11" ht="12.75">
      <c r="A81" s="254" t="s">
        <v>65</v>
      </c>
      <c r="B81" s="254"/>
      <c r="C81" s="254"/>
      <c r="D81" s="254"/>
      <c r="E81" s="254"/>
      <c r="F81" s="254"/>
      <c r="G81" s="254"/>
      <c r="H81" s="254"/>
      <c r="I81" s="7">
        <v>74</v>
      </c>
      <c r="J81" s="12">
        <v>47275293</v>
      </c>
      <c r="K81" s="79">
        <v>54261023</v>
      </c>
    </row>
    <row r="82" spans="1:11" ht="12.75">
      <c r="A82" s="253" t="s">
        <v>87</v>
      </c>
      <c r="B82" s="253"/>
      <c r="C82" s="253"/>
      <c r="D82" s="253"/>
      <c r="E82" s="253"/>
      <c r="F82" s="253"/>
      <c r="G82" s="253"/>
      <c r="H82" s="253"/>
      <c r="I82" s="7">
        <v>75</v>
      </c>
      <c r="J82" s="13">
        <f>J83-J84</f>
        <v>-9094494</v>
      </c>
      <c r="K82" s="13">
        <f>K83-K84</f>
        <v>-14798321</v>
      </c>
    </row>
    <row r="83" spans="1:11" ht="12.75">
      <c r="A83" s="254" t="s">
        <v>66</v>
      </c>
      <c r="B83" s="254"/>
      <c r="C83" s="254"/>
      <c r="D83" s="254"/>
      <c r="E83" s="254"/>
      <c r="F83" s="254"/>
      <c r="G83" s="254"/>
      <c r="H83" s="254"/>
      <c r="I83" s="7">
        <v>76</v>
      </c>
      <c r="J83" s="9"/>
      <c r="K83" s="12"/>
    </row>
    <row r="84" spans="1:11" ht="12.75">
      <c r="A84" s="254" t="s">
        <v>67</v>
      </c>
      <c r="B84" s="254"/>
      <c r="C84" s="254"/>
      <c r="D84" s="254"/>
      <c r="E84" s="254"/>
      <c r="F84" s="254"/>
      <c r="G84" s="254"/>
      <c r="H84" s="254"/>
      <c r="I84" s="7">
        <v>77</v>
      </c>
      <c r="J84" s="14">
        <v>9094494</v>
      </c>
      <c r="K84" s="14">
        <v>14798321</v>
      </c>
    </row>
    <row r="85" spans="1:11" ht="12.75">
      <c r="A85" s="253" t="s">
        <v>68</v>
      </c>
      <c r="B85" s="253"/>
      <c r="C85" s="253"/>
      <c r="D85" s="253"/>
      <c r="E85" s="253"/>
      <c r="F85" s="253"/>
      <c r="G85" s="253"/>
      <c r="H85" s="253"/>
      <c r="I85" s="7">
        <v>78</v>
      </c>
      <c r="J85" s="9"/>
      <c r="K85" s="12"/>
    </row>
    <row r="86" spans="1:11" ht="12.75">
      <c r="A86" s="241" t="s">
        <v>102</v>
      </c>
      <c r="B86" s="241"/>
      <c r="C86" s="241"/>
      <c r="D86" s="241"/>
      <c r="E86" s="241"/>
      <c r="F86" s="241"/>
      <c r="G86" s="241"/>
      <c r="H86" s="241"/>
      <c r="I86" s="7">
        <v>79</v>
      </c>
      <c r="J86" s="13">
        <f>SUM(J87:J89)</f>
        <v>0</v>
      </c>
      <c r="K86" s="13">
        <f>SUM(K87:K89)</f>
        <v>0</v>
      </c>
    </row>
    <row r="87" spans="1:11" ht="12.75">
      <c r="A87" s="253" t="s">
        <v>50</v>
      </c>
      <c r="B87" s="253"/>
      <c r="C87" s="253"/>
      <c r="D87" s="253"/>
      <c r="E87" s="253"/>
      <c r="F87" s="253"/>
      <c r="G87" s="253"/>
      <c r="H87" s="253"/>
      <c r="I87" s="7">
        <v>80</v>
      </c>
      <c r="J87" s="9"/>
      <c r="K87" s="12"/>
    </row>
    <row r="88" spans="1:11" ht="12.75">
      <c r="A88" s="253" t="s">
        <v>51</v>
      </c>
      <c r="B88" s="253"/>
      <c r="C88" s="253"/>
      <c r="D88" s="253"/>
      <c r="E88" s="253"/>
      <c r="F88" s="253"/>
      <c r="G88" s="253"/>
      <c r="H88" s="253"/>
      <c r="I88" s="7">
        <v>81</v>
      </c>
      <c r="J88" s="11"/>
      <c r="K88" s="12"/>
    </row>
    <row r="89" spans="1:11" ht="12.75">
      <c r="A89" s="253" t="s">
        <v>52</v>
      </c>
      <c r="B89" s="253"/>
      <c r="C89" s="253"/>
      <c r="D89" s="253"/>
      <c r="E89" s="253"/>
      <c r="F89" s="253"/>
      <c r="G89" s="253"/>
      <c r="H89" s="253"/>
      <c r="I89" s="7">
        <v>82</v>
      </c>
      <c r="J89" s="9"/>
      <c r="K89" s="12"/>
    </row>
    <row r="90" spans="1:11" ht="12.75">
      <c r="A90" s="241" t="s">
        <v>103</v>
      </c>
      <c r="B90" s="241"/>
      <c r="C90" s="241"/>
      <c r="D90" s="241"/>
      <c r="E90" s="241"/>
      <c r="F90" s="241"/>
      <c r="G90" s="241"/>
      <c r="H90" s="241"/>
      <c r="I90" s="7">
        <v>83</v>
      </c>
      <c r="J90" s="10">
        <f>SUM(J91:J99)</f>
        <v>147450029</v>
      </c>
      <c r="K90" s="10">
        <f>SUM(K91:K99)</f>
        <v>131067917</v>
      </c>
    </row>
    <row r="91" spans="1:11" ht="12.75">
      <c r="A91" s="253" t="s">
        <v>53</v>
      </c>
      <c r="B91" s="253"/>
      <c r="C91" s="253"/>
      <c r="D91" s="253"/>
      <c r="E91" s="253"/>
      <c r="F91" s="253"/>
      <c r="G91" s="253"/>
      <c r="H91" s="253"/>
      <c r="I91" s="7">
        <v>84</v>
      </c>
      <c r="J91" s="12"/>
      <c r="K91" s="12"/>
    </row>
    <row r="92" spans="1:11" ht="12.75">
      <c r="A92" s="253" t="s">
        <v>89</v>
      </c>
      <c r="B92" s="253"/>
      <c r="C92" s="253"/>
      <c r="D92" s="253"/>
      <c r="E92" s="253"/>
      <c r="F92" s="253"/>
      <c r="G92" s="253"/>
      <c r="H92" s="253"/>
      <c r="I92" s="7">
        <v>85</v>
      </c>
      <c r="J92" s="12">
        <v>71840</v>
      </c>
      <c r="K92" s="12">
        <v>71840</v>
      </c>
    </row>
    <row r="93" spans="1:11" ht="12.75">
      <c r="A93" s="253" t="s">
        <v>0</v>
      </c>
      <c r="B93" s="253"/>
      <c r="C93" s="253"/>
      <c r="D93" s="253"/>
      <c r="E93" s="253"/>
      <c r="F93" s="253"/>
      <c r="G93" s="253"/>
      <c r="H93" s="253"/>
      <c r="I93" s="7">
        <v>86</v>
      </c>
      <c r="J93" s="12">
        <v>84694858</v>
      </c>
      <c r="K93" s="12">
        <v>74518334</v>
      </c>
    </row>
    <row r="94" spans="1:11" ht="12.75">
      <c r="A94" s="253" t="s">
        <v>90</v>
      </c>
      <c r="B94" s="253"/>
      <c r="C94" s="253"/>
      <c r="D94" s="253"/>
      <c r="E94" s="253"/>
      <c r="F94" s="253"/>
      <c r="G94" s="253"/>
      <c r="H94" s="253"/>
      <c r="I94" s="7">
        <v>87</v>
      </c>
      <c r="J94" s="12"/>
      <c r="K94" s="12"/>
    </row>
    <row r="95" spans="1:11" ht="12.75">
      <c r="A95" s="253" t="s">
        <v>91</v>
      </c>
      <c r="B95" s="253"/>
      <c r="C95" s="253"/>
      <c r="D95" s="253"/>
      <c r="E95" s="253"/>
      <c r="F95" s="253"/>
      <c r="G95" s="253"/>
      <c r="H95" s="253"/>
      <c r="I95" s="7">
        <v>88</v>
      </c>
      <c r="J95" s="12">
        <v>19355803</v>
      </c>
      <c r="K95" s="12">
        <v>13866703</v>
      </c>
    </row>
    <row r="96" spans="1:11" ht="12.75">
      <c r="A96" s="253" t="s">
        <v>92</v>
      </c>
      <c r="B96" s="253"/>
      <c r="C96" s="253"/>
      <c r="D96" s="253"/>
      <c r="E96" s="253"/>
      <c r="F96" s="253"/>
      <c r="G96" s="253"/>
      <c r="H96" s="253"/>
      <c r="I96" s="7">
        <v>89</v>
      </c>
      <c r="J96" s="9"/>
      <c r="K96" s="12"/>
    </row>
    <row r="97" spans="1:11" ht="12.75">
      <c r="A97" s="253" t="s">
        <v>37</v>
      </c>
      <c r="B97" s="253"/>
      <c r="C97" s="253"/>
      <c r="D97" s="253"/>
      <c r="E97" s="253"/>
      <c r="F97" s="253"/>
      <c r="G97" s="253"/>
      <c r="H97" s="253"/>
      <c r="I97" s="7">
        <v>90</v>
      </c>
      <c r="J97" s="9"/>
      <c r="K97" s="9"/>
    </row>
    <row r="98" spans="1:11" ht="12.75">
      <c r="A98" s="253" t="s">
        <v>35</v>
      </c>
      <c r="B98" s="253"/>
      <c r="C98" s="253"/>
      <c r="D98" s="253"/>
      <c r="E98" s="253"/>
      <c r="F98" s="253"/>
      <c r="G98" s="253"/>
      <c r="H98" s="253"/>
      <c r="I98" s="7">
        <v>91</v>
      </c>
      <c r="J98" s="9">
        <v>987636</v>
      </c>
      <c r="K98" s="9">
        <v>694946</v>
      </c>
    </row>
    <row r="99" spans="1:11" ht="12.75">
      <c r="A99" s="253" t="s">
        <v>36</v>
      </c>
      <c r="B99" s="253"/>
      <c r="C99" s="253"/>
      <c r="D99" s="253"/>
      <c r="E99" s="253"/>
      <c r="F99" s="253"/>
      <c r="G99" s="253"/>
      <c r="H99" s="253"/>
      <c r="I99" s="7">
        <v>92</v>
      </c>
      <c r="J99" s="9">
        <v>42339892</v>
      </c>
      <c r="K99" s="9">
        <v>41916094</v>
      </c>
    </row>
    <row r="100" spans="1:11" ht="12.75">
      <c r="A100" s="241" t="s">
        <v>104</v>
      </c>
      <c r="B100" s="241"/>
      <c r="C100" s="241"/>
      <c r="D100" s="241"/>
      <c r="E100" s="241"/>
      <c r="F100" s="241"/>
      <c r="G100" s="241"/>
      <c r="H100" s="241"/>
      <c r="I100" s="7">
        <v>93</v>
      </c>
      <c r="J100" s="10">
        <f>J101+J102+J103+J104+J105+J106+J107+J108+J109+J110+J111+J112</f>
        <v>80827723</v>
      </c>
      <c r="K100" s="10">
        <f>K101+K102+K103+K104+K105+K106+K107+K108+K109+K110+K111+K112</f>
        <v>107321841</v>
      </c>
    </row>
    <row r="101" spans="1:11" ht="12.75">
      <c r="A101" s="253" t="s">
        <v>53</v>
      </c>
      <c r="B101" s="253"/>
      <c r="C101" s="253"/>
      <c r="D101" s="253"/>
      <c r="E101" s="253"/>
      <c r="F101" s="253"/>
      <c r="G101" s="253"/>
      <c r="H101" s="253"/>
      <c r="I101" s="7">
        <v>94</v>
      </c>
      <c r="J101" s="11"/>
      <c r="K101" s="165"/>
    </row>
    <row r="102" spans="1:11" ht="12.75">
      <c r="A102" s="253" t="s">
        <v>89</v>
      </c>
      <c r="B102" s="253"/>
      <c r="C102" s="253"/>
      <c r="D102" s="253"/>
      <c r="E102" s="253"/>
      <c r="F102" s="253"/>
      <c r="G102" s="253"/>
      <c r="H102" s="253"/>
      <c r="I102" s="7">
        <v>95</v>
      </c>
      <c r="J102" s="11">
        <v>2092092</v>
      </c>
      <c r="K102" s="11">
        <v>5297526</v>
      </c>
    </row>
    <row r="103" spans="1:11" ht="12.75">
      <c r="A103" s="253" t="s">
        <v>0</v>
      </c>
      <c r="B103" s="253"/>
      <c r="C103" s="253"/>
      <c r="D103" s="253"/>
      <c r="E103" s="253"/>
      <c r="F103" s="253"/>
      <c r="G103" s="253"/>
      <c r="H103" s="253"/>
      <c r="I103" s="7">
        <v>96</v>
      </c>
      <c r="J103" s="9">
        <v>13901809</v>
      </c>
      <c r="K103" s="9">
        <v>33920736</v>
      </c>
    </row>
    <row r="104" spans="1:11" ht="12.75">
      <c r="A104" s="253" t="s">
        <v>90</v>
      </c>
      <c r="B104" s="253"/>
      <c r="C104" s="253"/>
      <c r="D104" s="253"/>
      <c r="E104" s="253"/>
      <c r="F104" s="253"/>
      <c r="G104" s="253"/>
      <c r="H104" s="253"/>
      <c r="I104" s="7">
        <v>97</v>
      </c>
      <c r="J104" s="9">
        <v>1221971</v>
      </c>
      <c r="K104" s="9">
        <v>1006926</v>
      </c>
    </row>
    <row r="105" spans="1:11" ht="12.75">
      <c r="A105" s="253" t="s">
        <v>91</v>
      </c>
      <c r="B105" s="253"/>
      <c r="C105" s="253"/>
      <c r="D105" s="253"/>
      <c r="E105" s="253"/>
      <c r="F105" s="253"/>
      <c r="G105" s="253"/>
      <c r="H105" s="253"/>
      <c r="I105" s="7">
        <v>98</v>
      </c>
      <c r="J105" s="9">
        <v>42844475</v>
      </c>
      <c r="K105" s="9">
        <v>44851352</v>
      </c>
    </row>
    <row r="106" spans="1:11" ht="12.75">
      <c r="A106" s="253" t="s">
        <v>92</v>
      </c>
      <c r="B106" s="253"/>
      <c r="C106" s="253"/>
      <c r="D106" s="253"/>
      <c r="E106" s="253"/>
      <c r="F106" s="253"/>
      <c r="G106" s="253"/>
      <c r="H106" s="253"/>
      <c r="I106" s="7">
        <v>99</v>
      </c>
      <c r="J106" s="9"/>
      <c r="K106" s="9"/>
    </row>
    <row r="107" spans="1:11" ht="12.75">
      <c r="A107" s="253" t="s">
        <v>37</v>
      </c>
      <c r="B107" s="253"/>
      <c r="C107" s="253"/>
      <c r="D107" s="253"/>
      <c r="E107" s="253"/>
      <c r="F107" s="253"/>
      <c r="G107" s="253"/>
      <c r="H107" s="253"/>
      <c r="I107" s="7">
        <v>100</v>
      </c>
      <c r="J107" s="9"/>
      <c r="K107" s="9"/>
    </row>
    <row r="108" spans="1:11" ht="12.75">
      <c r="A108" s="253" t="s">
        <v>38</v>
      </c>
      <c r="B108" s="253"/>
      <c r="C108" s="253"/>
      <c r="D108" s="253"/>
      <c r="E108" s="253"/>
      <c r="F108" s="253"/>
      <c r="G108" s="253"/>
      <c r="H108" s="253"/>
      <c r="I108" s="7">
        <v>101</v>
      </c>
      <c r="J108" s="9">
        <v>5373921</v>
      </c>
      <c r="K108" s="9">
        <v>6988816</v>
      </c>
    </row>
    <row r="109" spans="1:11" ht="12.75">
      <c r="A109" s="253" t="s">
        <v>39</v>
      </c>
      <c r="B109" s="253"/>
      <c r="C109" s="253"/>
      <c r="D109" s="253"/>
      <c r="E109" s="253"/>
      <c r="F109" s="253"/>
      <c r="G109" s="253"/>
      <c r="H109" s="253"/>
      <c r="I109" s="7">
        <v>102</v>
      </c>
      <c r="J109" s="9">
        <v>11656073</v>
      </c>
      <c r="K109" s="9">
        <v>11392632</v>
      </c>
    </row>
    <row r="110" spans="1:11" ht="12.75">
      <c r="A110" s="253" t="s">
        <v>42</v>
      </c>
      <c r="B110" s="253"/>
      <c r="C110" s="253"/>
      <c r="D110" s="253"/>
      <c r="E110" s="253"/>
      <c r="F110" s="253"/>
      <c r="G110" s="253"/>
      <c r="H110" s="253"/>
      <c r="I110" s="7">
        <v>103</v>
      </c>
      <c r="J110" s="9"/>
      <c r="K110" s="9"/>
    </row>
    <row r="111" spans="1:11" ht="12.75">
      <c r="A111" s="253" t="s">
        <v>40</v>
      </c>
      <c r="B111" s="253"/>
      <c r="C111" s="253"/>
      <c r="D111" s="253"/>
      <c r="E111" s="253"/>
      <c r="F111" s="253"/>
      <c r="G111" s="253"/>
      <c r="H111" s="253"/>
      <c r="I111" s="7">
        <v>104</v>
      </c>
      <c r="J111" s="9"/>
      <c r="K111" s="9"/>
    </row>
    <row r="112" spans="1:11" ht="12.75">
      <c r="A112" s="253" t="s">
        <v>41</v>
      </c>
      <c r="B112" s="253"/>
      <c r="C112" s="253"/>
      <c r="D112" s="253"/>
      <c r="E112" s="253"/>
      <c r="F112" s="253"/>
      <c r="G112" s="253"/>
      <c r="H112" s="253"/>
      <c r="I112" s="7">
        <v>105</v>
      </c>
      <c r="J112" s="9">
        <v>3737382</v>
      </c>
      <c r="K112" s="9">
        <v>3863853</v>
      </c>
    </row>
    <row r="113" spans="1:11" ht="12.75">
      <c r="A113" s="241" t="s">
        <v>1</v>
      </c>
      <c r="B113" s="241"/>
      <c r="C113" s="241"/>
      <c r="D113" s="241"/>
      <c r="E113" s="241"/>
      <c r="F113" s="241"/>
      <c r="G113" s="241"/>
      <c r="H113" s="241"/>
      <c r="I113" s="7">
        <v>106</v>
      </c>
      <c r="J113" s="10">
        <v>300207</v>
      </c>
      <c r="K113" s="10">
        <v>577452</v>
      </c>
    </row>
    <row r="114" spans="1:11" ht="12.75">
      <c r="A114" s="241" t="s">
        <v>105</v>
      </c>
      <c r="B114" s="241"/>
      <c r="C114" s="241"/>
      <c r="D114" s="241"/>
      <c r="E114" s="241"/>
      <c r="F114" s="241"/>
      <c r="G114" s="241"/>
      <c r="H114" s="241"/>
      <c r="I114" s="7">
        <v>107</v>
      </c>
      <c r="J114" s="8">
        <f>+J69+J86+J90+J100+J113</f>
        <v>454097151</v>
      </c>
      <c r="K114" s="8">
        <f>+K69+K86+K90+K100+K113</f>
        <v>450469798</v>
      </c>
    </row>
    <row r="115" spans="1:11" ht="12.75">
      <c r="A115" s="241" t="s">
        <v>11</v>
      </c>
      <c r="B115" s="241"/>
      <c r="C115" s="241"/>
      <c r="D115" s="241"/>
      <c r="E115" s="241"/>
      <c r="F115" s="241"/>
      <c r="G115" s="241"/>
      <c r="H115" s="241"/>
      <c r="I115" s="7">
        <v>108</v>
      </c>
      <c r="J115" s="10">
        <v>16791468</v>
      </c>
      <c r="K115" s="10">
        <v>12141637</v>
      </c>
    </row>
    <row r="116" spans="1:11" ht="12.75">
      <c r="A116" s="242" t="s">
        <v>106</v>
      </c>
      <c r="B116" s="243"/>
      <c r="C116" s="243"/>
      <c r="D116" s="243"/>
      <c r="E116" s="243"/>
      <c r="F116" s="243"/>
      <c r="G116" s="243"/>
      <c r="H116" s="243"/>
      <c r="I116" s="244"/>
      <c r="J116" s="244"/>
      <c r="K116" s="245"/>
    </row>
    <row r="117" spans="1:11" ht="12.75">
      <c r="A117" s="246" t="s">
        <v>72</v>
      </c>
      <c r="B117" s="247"/>
      <c r="C117" s="247"/>
      <c r="D117" s="247"/>
      <c r="E117" s="247"/>
      <c r="F117" s="247"/>
      <c r="G117" s="247"/>
      <c r="H117" s="247"/>
      <c r="I117" s="248"/>
      <c r="J117" s="248"/>
      <c r="K117" s="249"/>
    </row>
    <row r="118" spans="1:11" ht="12.75">
      <c r="A118" s="250" t="s">
        <v>2</v>
      </c>
      <c r="B118" s="251"/>
      <c r="C118" s="251"/>
      <c r="D118" s="251"/>
      <c r="E118" s="251"/>
      <c r="F118" s="251"/>
      <c r="G118" s="251"/>
      <c r="H118" s="252"/>
      <c r="I118" s="15">
        <v>109</v>
      </c>
      <c r="J118" s="16">
        <f>+J69</f>
        <v>225519192</v>
      </c>
      <c r="K118" s="16">
        <f>+K69</f>
        <v>211502588</v>
      </c>
    </row>
    <row r="119" spans="1:11" ht="12.75">
      <c r="A119" s="234" t="s">
        <v>3</v>
      </c>
      <c r="B119" s="235"/>
      <c r="C119" s="235"/>
      <c r="D119" s="235"/>
      <c r="E119" s="235"/>
      <c r="F119" s="235"/>
      <c r="G119" s="235"/>
      <c r="H119" s="236"/>
      <c r="I119" s="17">
        <v>110</v>
      </c>
      <c r="J119" s="18"/>
      <c r="K119" s="18"/>
    </row>
    <row r="120" spans="1:11" ht="12.75">
      <c r="A120" s="237" t="s">
        <v>94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</row>
    <row r="121" spans="1:11" s="19" customFormat="1" ht="12.75">
      <c r="A121" s="239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</row>
    <row r="122" spans="10:11" ht="12.75">
      <c r="J122" s="20">
        <f>J66-J114</f>
        <v>0</v>
      </c>
      <c r="K122" s="20">
        <f>K66-K114</f>
        <v>0</v>
      </c>
    </row>
    <row r="123" spans="10:11" ht="12.75">
      <c r="J123" s="20"/>
      <c r="K123" s="20"/>
    </row>
    <row r="124" s="21" customFormat="1" ht="10.5" customHeight="1"/>
    <row r="125" s="21" customFormat="1" ht="12.75">
      <c r="K125" s="22"/>
    </row>
    <row r="126" s="21" customFormat="1" ht="12.75"/>
    <row r="127" s="21" customFormat="1" ht="12.75"/>
    <row r="128" s="21" customFormat="1" ht="12.75">
      <c r="K128" s="23"/>
    </row>
  </sheetData>
  <sheetProtection/>
  <mergeCells count="121">
    <mergeCell ref="A5:H5"/>
    <mergeCell ref="A6:K6"/>
    <mergeCell ref="A1:K1"/>
    <mergeCell ref="A2:K2"/>
    <mergeCell ref="A4:H4"/>
    <mergeCell ref="A3:K3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7 J119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8:K118 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8:J115 K51:K67 K125 J72:K77 J70:K70 J86:K86 J79:K84 J7:J67 K7:K49 K87:K100 K102:K115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SheetLayoutView="90" zoomScalePageLayoutView="0" workbookViewId="0" topLeftCell="A29">
      <selection activeCell="O36" sqref="O36"/>
    </sheetView>
  </sheetViews>
  <sheetFormatPr defaultColWidth="9.140625" defaultRowHeight="12.75"/>
  <cols>
    <col min="1" max="1" width="11.7109375" style="1" customWidth="1"/>
    <col min="2" max="2" width="6.421875" style="1" customWidth="1"/>
    <col min="3" max="3" width="7.140625" style="1" customWidth="1"/>
    <col min="4" max="4" width="6.7109375" style="1" customWidth="1"/>
    <col min="5" max="5" width="7.00390625" style="1" customWidth="1"/>
    <col min="6" max="6" width="6.8515625" style="1" customWidth="1"/>
    <col min="7" max="7" width="8.00390625" style="1" customWidth="1"/>
    <col min="8" max="8" width="15.57421875" style="1" customWidth="1"/>
    <col min="9" max="9" width="7.7109375" style="1" customWidth="1"/>
    <col min="10" max="10" width="12.57421875" style="20" customWidth="1"/>
    <col min="11" max="11" width="12.421875" style="20" customWidth="1"/>
    <col min="12" max="12" width="12.8515625" style="20" customWidth="1"/>
    <col min="13" max="13" width="12.28125" style="20" customWidth="1"/>
    <col min="14" max="14" width="10.00390625" style="1" bestFit="1" customWidth="1"/>
    <col min="15" max="16384" width="9.140625" style="1" customWidth="1"/>
  </cols>
  <sheetData>
    <row r="1" spans="1:13" s="24" customFormat="1" ht="12.75" customHeight="1">
      <c r="A1" s="263" t="s">
        <v>169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s="24" customFormat="1" ht="18.75" customHeight="1">
      <c r="A2" s="264" t="s">
        <v>311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ht="12.75" customHeight="1">
      <c r="A3" s="271" t="s">
        <v>170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1:13" ht="25.5">
      <c r="A4" s="272" t="s">
        <v>13</v>
      </c>
      <c r="B4" s="272"/>
      <c r="C4" s="272"/>
      <c r="D4" s="272"/>
      <c r="E4" s="272"/>
      <c r="F4" s="272"/>
      <c r="G4" s="272"/>
      <c r="H4" s="272"/>
      <c r="I4" s="2" t="s">
        <v>97</v>
      </c>
      <c r="J4" s="273" t="s">
        <v>95</v>
      </c>
      <c r="K4" s="273"/>
      <c r="L4" s="273" t="s">
        <v>96</v>
      </c>
      <c r="M4" s="273"/>
    </row>
    <row r="5" spans="1:13" ht="12.75">
      <c r="A5" s="272"/>
      <c r="B5" s="272"/>
      <c r="C5" s="272"/>
      <c r="D5" s="272"/>
      <c r="E5" s="272"/>
      <c r="F5" s="272"/>
      <c r="G5" s="272"/>
      <c r="H5" s="272"/>
      <c r="I5" s="2"/>
      <c r="J5" s="28" t="s">
        <v>171</v>
      </c>
      <c r="K5" s="28" t="s">
        <v>172</v>
      </c>
      <c r="L5" s="28" t="s">
        <v>171</v>
      </c>
      <c r="M5" s="28" t="s">
        <v>172</v>
      </c>
    </row>
    <row r="6" spans="1:13" ht="12.75">
      <c r="A6" s="272">
        <v>1</v>
      </c>
      <c r="B6" s="272"/>
      <c r="C6" s="272"/>
      <c r="D6" s="272"/>
      <c r="E6" s="272"/>
      <c r="F6" s="272"/>
      <c r="G6" s="272"/>
      <c r="H6" s="272"/>
      <c r="I6" s="29">
        <v>2</v>
      </c>
      <c r="J6" s="28">
        <v>3</v>
      </c>
      <c r="K6" s="28">
        <v>4</v>
      </c>
      <c r="L6" s="28">
        <v>5</v>
      </c>
      <c r="M6" s="28">
        <v>6</v>
      </c>
    </row>
    <row r="7" spans="1:13" ht="12.75">
      <c r="A7" s="258" t="s">
        <v>173</v>
      </c>
      <c r="B7" s="258"/>
      <c r="C7" s="258"/>
      <c r="D7" s="258"/>
      <c r="E7" s="258"/>
      <c r="F7" s="258"/>
      <c r="G7" s="258"/>
      <c r="H7" s="258"/>
      <c r="I7" s="5">
        <v>111</v>
      </c>
      <c r="J7" s="30">
        <f>SUM(J8:J9)</f>
        <v>157453663</v>
      </c>
      <c r="K7" s="30">
        <f>SUM(K8:K9)</f>
        <v>60417478</v>
      </c>
      <c r="L7" s="30">
        <f>SUM(L8:L9)</f>
        <v>126693630</v>
      </c>
      <c r="M7" s="30">
        <f>SUM(M8:M9)</f>
        <v>38607694</v>
      </c>
    </row>
    <row r="8" spans="1:13" ht="12.75">
      <c r="A8" s="258" t="s">
        <v>174</v>
      </c>
      <c r="B8" s="258"/>
      <c r="C8" s="258"/>
      <c r="D8" s="258"/>
      <c r="E8" s="258"/>
      <c r="F8" s="258"/>
      <c r="G8" s="258"/>
      <c r="H8" s="258"/>
      <c r="I8" s="5">
        <v>112</v>
      </c>
      <c r="J8" s="31">
        <v>154005717</v>
      </c>
      <c r="K8" s="31">
        <v>58603755</v>
      </c>
      <c r="L8" s="31">
        <v>123656574</v>
      </c>
      <c r="M8" s="31">
        <f>L8-86572765</f>
        <v>37083809</v>
      </c>
    </row>
    <row r="9" spans="1:13" ht="12.75">
      <c r="A9" s="258" t="s">
        <v>175</v>
      </c>
      <c r="B9" s="258"/>
      <c r="C9" s="258"/>
      <c r="D9" s="258"/>
      <c r="E9" s="258"/>
      <c r="F9" s="258"/>
      <c r="G9" s="258"/>
      <c r="H9" s="258"/>
      <c r="I9" s="5">
        <v>113</v>
      </c>
      <c r="J9" s="31">
        <v>3447946</v>
      </c>
      <c r="K9" s="31">
        <v>1813723</v>
      </c>
      <c r="L9" s="31">
        <v>3037056</v>
      </c>
      <c r="M9" s="31">
        <f>L9-1513171</f>
        <v>1523885</v>
      </c>
    </row>
    <row r="10" spans="1:13" ht="12.75">
      <c r="A10" s="258" t="s">
        <v>176</v>
      </c>
      <c r="B10" s="258"/>
      <c r="C10" s="258"/>
      <c r="D10" s="258"/>
      <c r="E10" s="258"/>
      <c r="F10" s="258"/>
      <c r="G10" s="258"/>
      <c r="H10" s="258"/>
      <c r="I10" s="5">
        <v>114</v>
      </c>
      <c r="J10" s="30">
        <f>J11+J12+J16+J20+J21+J22+J25+J26</f>
        <v>167567841</v>
      </c>
      <c r="K10" s="30">
        <f>K11+K12+K16+K20+K21+K22+K25+K26</f>
        <v>64671600</v>
      </c>
      <c r="L10" s="30">
        <f>L11+L12+L16+L20+L21+L22+L25+L26</f>
        <v>137686332</v>
      </c>
      <c r="M10" s="30">
        <f>M11+M12+M16+M20+M21+M22+M25+M26</f>
        <v>43886639</v>
      </c>
    </row>
    <row r="11" spans="1:13" ht="12.75">
      <c r="A11" s="258" t="s">
        <v>177</v>
      </c>
      <c r="B11" s="258"/>
      <c r="C11" s="258"/>
      <c r="D11" s="258"/>
      <c r="E11" s="258"/>
      <c r="F11" s="258"/>
      <c r="G11" s="258"/>
      <c r="H11" s="258"/>
      <c r="I11" s="5">
        <v>115</v>
      </c>
      <c r="J11" s="32">
        <v>922930</v>
      </c>
      <c r="K11" s="32">
        <v>610940</v>
      </c>
      <c r="L11" s="32">
        <v>-5185411</v>
      </c>
      <c r="M11" s="32">
        <f>L11+4399677</f>
        <v>-785734</v>
      </c>
    </row>
    <row r="12" spans="1:13" ht="12.75">
      <c r="A12" s="258" t="s">
        <v>178</v>
      </c>
      <c r="B12" s="258"/>
      <c r="C12" s="258"/>
      <c r="D12" s="258"/>
      <c r="E12" s="258"/>
      <c r="F12" s="258"/>
      <c r="G12" s="258"/>
      <c r="H12" s="258"/>
      <c r="I12" s="5">
        <v>116</v>
      </c>
      <c r="J12" s="30">
        <f>J13+J14+J15</f>
        <v>88221009</v>
      </c>
      <c r="K12" s="30">
        <f>K13+K14+K15</f>
        <v>36321613</v>
      </c>
      <c r="L12" s="30">
        <f>L13+L14+L15</f>
        <v>67500677</v>
      </c>
      <c r="M12" s="30">
        <f>M13+M14+M15</f>
        <v>19773154</v>
      </c>
    </row>
    <row r="13" spans="1:13" ht="12.75">
      <c r="A13" s="274" t="s">
        <v>179</v>
      </c>
      <c r="B13" s="274"/>
      <c r="C13" s="274"/>
      <c r="D13" s="274"/>
      <c r="E13" s="274"/>
      <c r="F13" s="274"/>
      <c r="G13" s="274"/>
      <c r="H13" s="274"/>
      <c r="I13" s="5">
        <v>117</v>
      </c>
      <c r="J13" s="9">
        <v>39588274</v>
      </c>
      <c r="K13" s="9">
        <v>13527654</v>
      </c>
      <c r="L13" s="9">
        <v>34089654</v>
      </c>
      <c r="M13" s="31">
        <f>L13-23900304</f>
        <v>10189350</v>
      </c>
    </row>
    <row r="14" spans="1:13" ht="12.75">
      <c r="A14" s="274" t="s">
        <v>180</v>
      </c>
      <c r="B14" s="274"/>
      <c r="C14" s="274"/>
      <c r="D14" s="274"/>
      <c r="E14" s="274"/>
      <c r="F14" s="274"/>
      <c r="G14" s="274"/>
      <c r="H14" s="274"/>
      <c r="I14" s="5">
        <v>118</v>
      </c>
      <c r="J14" s="9">
        <v>33386700</v>
      </c>
      <c r="K14" s="9">
        <v>16068984</v>
      </c>
      <c r="L14" s="9">
        <v>22868620</v>
      </c>
      <c r="M14" s="31">
        <f>L14-16290689</f>
        <v>6577931</v>
      </c>
    </row>
    <row r="15" spans="1:13" ht="12.75">
      <c r="A15" s="274" t="s">
        <v>181</v>
      </c>
      <c r="B15" s="274"/>
      <c r="C15" s="274"/>
      <c r="D15" s="274"/>
      <c r="E15" s="274"/>
      <c r="F15" s="274"/>
      <c r="G15" s="274"/>
      <c r="H15" s="274"/>
      <c r="I15" s="5">
        <v>119</v>
      </c>
      <c r="J15" s="9">
        <v>15246035</v>
      </c>
      <c r="K15" s="9">
        <v>6724975</v>
      </c>
      <c r="L15" s="9">
        <v>10542403</v>
      </c>
      <c r="M15" s="31">
        <f>L15-7536530</f>
        <v>3005873</v>
      </c>
    </row>
    <row r="16" spans="1:13" ht="12.75">
      <c r="A16" s="258" t="s">
        <v>182</v>
      </c>
      <c r="B16" s="258"/>
      <c r="C16" s="258"/>
      <c r="D16" s="258"/>
      <c r="E16" s="258"/>
      <c r="F16" s="258"/>
      <c r="G16" s="258"/>
      <c r="H16" s="258"/>
      <c r="I16" s="5">
        <v>120</v>
      </c>
      <c r="J16" s="30">
        <f>SUM(J17:J19)</f>
        <v>55175343</v>
      </c>
      <c r="K16" s="30">
        <f>SUM(K17:K19)</f>
        <v>18362983</v>
      </c>
      <c r="L16" s="30">
        <f>SUM(L17:L19)</f>
        <v>55638139</v>
      </c>
      <c r="M16" s="30">
        <f>SUM(M17:M19)</f>
        <v>18533425</v>
      </c>
    </row>
    <row r="17" spans="1:13" ht="12.75">
      <c r="A17" s="274" t="s">
        <v>183</v>
      </c>
      <c r="B17" s="274"/>
      <c r="C17" s="274"/>
      <c r="D17" s="274"/>
      <c r="E17" s="274"/>
      <c r="F17" s="274"/>
      <c r="G17" s="274"/>
      <c r="H17" s="274"/>
      <c r="I17" s="5">
        <v>121</v>
      </c>
      <c r="J17" s="33">
        <v>36005165</v>
      </c>
      <c r="K17" s="33">
        <v>11976393</v>
      </c>
      <c r="L17" s="33">
        <v>36274758</v>
      </c>
      <c r="M17" s="34">
        <f>L17-24194993</f>
        <v>12079765</v>
      </c>
    </row>
    <row r="18" spans="1:13" ht="12.75">
      <c r="A18" s="274" t="s">
        <v>184</v>
      </c>
      <c r="B18" s="274"/>
      <c r="C18" s="274"/>
      <c r="D18" s="274"/>
      <c r="E18" s="274"/>
      <c r="F18" s="274"/>
      <c r="G18" s="274"/>
      <c r="H18" s="274"/>
      <c r="I18" s="5">
        <v>122</v>
      </c>
      <c r="J18" s="33">
        <v>11019281</v>
      </c>
      <c r="K18" s="33">
        <v>3676826</v>
      </c>
      <c r="L18" s="33">
        <v>11158514</v>
      </c>
      <c r="M18" s="34">
        <f>L18-7430925</f>
        <v>3727589</v>
      </c>
    </row>
    <row r="19" spans="1:13" ht="12.75">
      <c r="A19" s="274" t="s">
        <v>185</v>
      </c>
      <c r="B19" s="274"/>
      <c r="C19" s="274"/>
      <c r="D19" s="274"/>
      <c r="E19" s="274"/>
      <c r="F19" s="274"/>
      <c r="G19" s="274"/>
      <c r="H19" s="274"/>
      <c r="I19" s="5">
        <v>123</v>
      </c>
      <c r="J19" s="33">
        <v>8150897</v>
      </c>
      <c r="K19" s="33">
        <v>2709764</v>
      </c>
      <c r="L19" s="33">
        <v>8204867</v>
      </c>
      <c r="M19" s="34">
        <f>L19-5478796</f>
        <v>2726071</v>
      </c>
    </row>
    <row r="20" spans="1:13" ht="12.75">
      <c r="A20" s="258" t="s">
        <v>186</v>
      </c>
      <c r="B20" s="258"/>
      <c r="C20" s="258"/>
      <c r="D20" s="258"/>
      <c r="E20" s="258"/>
      <c r="F20" s="258"/>
      <c r="G20" s="258"/>
      <c r="H20" s="258"/>
      <c r="I20" s="5">
        <v>124</v>
      </c>
      <c r="J20" s="35">
        <v>6292790</v>
      </c>
      <c r="K20" s="35">
        <v>2110016</v>
      </c>
      <c r="L20" s="35">
        <v>6072905</v>
      </c>
      <c r="M20" s="35">
        <f>L20-4039025</f>
        <v>2033880</v>
      </c>
    </row>
    <row r="21" spans="1:13" ht="12.75">
      <c r="A21" s="258" t="s">
        <v>187</v>
      </c>
      <c r="B21" s="258"/>
      <c r="C21" s="258"/>
      <c r="D21" s="258"/>
      <c r="E21" s="258"/>
      <c r="F21" s="258"/>
      <c r="G21" s="258"/>
      <c r="H21" s="258"/>
      <c r="I21" s="5">
        <v>125</v>
      </c>
      <c r="J21" s="35">
        <v>13486036</v>
      </c>
      <c r="K21" s="35">
        <v>4472877</v>
      </c>
      <c r="L21" s="35">
        <v>12076690</v>
      </c>
      <c r="M21" s="35">
        <f>L21-8391357</f>
        <v>3685333</v>
      </c>
    </row>
    <row r="22" spans="1:13" ht="12.75">
      <c r="A22" s="258" t="s">
        <v>188</v>
      </c>
      <c r="B22" s="258"/>
      <c r="C22" s="258"/>
      <c r="D22" s="258"/>
      <c r="E22" s="258"/>
      <c r="F22" s="258"/>
      <c r="G22" s="258"/>
      <c r="H22" s="258"/>
      <c r="I22" s="5">
        <v>126</v>
      </c>
      <c r="J22" s="30">
        <f>J23+J24</f>
        <v>178302</v>
      </c>
      <c r="K22" s="30">
        <f>K23+K24</f>
        <v>173967</v>
      </c>
      <c r="L22" s="30">
        <f>L23+L24</f>
        <v>66259</v>
      </c>
      <c r="M22" s="30">
        <f>M23+M24</f>
        <v>-678</v>
      </c>
    </row>
    <row r="23" spans="1:13" ht="12.75">
      <c r="A23" s="274" t="s">
        <v>189</v>
      </c>
      <c r="B23" s="274"/>
      <c r="C23" s="274"/>
      <c r="D23" s="274"/>
      <c r="E23" s="274"/>
      <c r="F23" s="274"/>
      <c r="G23" s="274"/>
      <c r="H23" s="274"/>
      <c r="I23" s="5">
        <v>127</v>
      </c>
      <c r="J23" s="6"/>
      <c r="K23" s="6"/>
      <c r="L23" s="6"/>
      <c r="M23" s="6"/>
    </row>
    <row r="24" spans="1:13" ht="12.75">
      <c r="A24" s="274" t="s">
        <v>190</v>
      </c>
      <c r="B24" s="274"/>
      <c r="C24" s="274"/>
      <c r="D24" s="274"/>
      <c r="E24" s="274"/>
      <c r="F24" s="274"/>
      <c r="G24" s="274"/>
      <c r="H24" s="274"/>
      <c r="I24" s="5">
        <v>128</v>
      </c>
      <c r="J24" s="31">
        <v>178302</v>
      </c>
      <c r="K24" s="31">
        <v>173967</v>
      </c>
      <c r="L24" s="31">
        <v>66259</v>
      </c>
      <c r="M24" s="31">
        <f>L24-66937</f>
        <v>-678</v>
      </c>
    </row>
    <row r="25" spans="1:13" ht="12.75">
      <c r="A25" s="258" t="s">
        <v>191</v>
      </c>
      <c r="B25" s="258"/>
      <c r="C25" s="258"/>
      <c r="D25" s="258"/>
      <c r="E25" s="258"/>
      <c r="F25" s="258"/>
      <c r="G25" s="258"/>
      <c r="H25" s="258"/>
      <c r="I25" s="5">
        <v>129</v>
      </c>
      <c r="J25" s="6"/>
      <c r="K25" s="6"/>
      <c r="L25" s="6"/>
      <c r="M25" s="6"/>
    </row>
    <row r="26" spans="1:13" ht="12.75">
      <c r="A26" s="258" t="s">
        <v>192</v>
      </c>
      <c r="B26" s="258"/>
      <c r="C26" s="258"/>
      <c r="D26" s="258"/>
      <c r="E26" s="258"/>
      <c r="F26" s="258"/>
      <c r="G26" s="258"/>
      <c r="H26" s="258"/>
      <c r="I26" s="5">
        <v>130</v>
      </c>
      <c r="J26" s="32">
        <v>3291431</v>
      </c>
      <c r="K26" s="32">
        <v>2619204</v>
      </c>
      <c r="L26" s="32">
        <v>1517073</v>
      </c>
      <c r="M26" s="35">
        <f>L26-869814</f>
        <v>647259</v>
      </c>
    </row>
    <row r="27" spans="1:13" ht="12.75">
      <c r="A27" s="258" t="s">
        <v>193</v>
      </c>
      <c r="B27" s="258"/>
      <c r="C27" s="258"/>
      <c r="D27" s="258"/>
      <c r="E27" s="258"/>
      <c r="F27" s="258"/>
      <c r="G27" s="258"/>
      <c r="H27" s="258"/>
      <c r="I27" s="5">
        <v>131</v>
      </c>
      <c r="J27" s="30">
        <f>J28+J29+J30+J31+J32</f>
        <v>1792917</v>
      </c>
      <c r="K27" s="30">
        <f>K28+K29+K30+K31+K32</f>
        <v>560892</v>
      </c>
      <c r="L27" s="30">
        <f>L28+L29+L30+L31+L32</f>
        <v>2534066</v>
      </c>
      <c r="M27" s="30">
        <f>M28+M29+M30+M31+M32</f>
        <v>117401</v>
      </c>
    </row>
    <row r="28" spans="1:13" ht="39" customHeight="1">
      <c r="A28" s="258" t="s">
        <v>194</v>
      </c>
      <c r="B28" s="258"/>
      <c r="C28" s="258"/>
      <c r="D28" s="258"/>
      <c r="E28" s="258"/>
      <c r="F28" s="258"/>
      <c r="G28" s="258"/>
      <c r="H28" s="258"/>
      <c r="I28" s="5">
        <v>132</v>
      </c>
      <c r="J28" s="36"/>
      <c r="K28" s="36"/>
      <c r="L28" s="36"/>
      <c r="M28" s="36"/>
    </row>
    <row r="29" spans="1:13" ht="36.75" customHeight="1">
      <c r="A29" s="258" t="s">
        <v>195</v>
      </c>
      <c r="B29" s="258"/>
      <c r="C29" s="258"/>
      <c r="D29" s="258"/>
      <c r="E29" s="258"/>
      <c r="F29" s="258"/>
      <c r="G29" s="258"/>
      <c r="H29" s="258"/>
      <c r="I29" s="5">
        <v>133</v>
      </c>
      <c r="J29" s="36">
        <v>1774748</v>
      </c>
      <c r="K29" s="36">
        <v>542723</v>
      </c>
      <c r="L29" s="36">
        <v>2534066</v>
      </c>
      <c r="M29" s="36">
        <f>L29-2416665</f>
        <v>117401</v>
      </c>
    </row>
    <row r="30" spans="1:13" ht="15" customHeight="1">
      <c r="A30" s="258" t="s">
        <v>196</v>
      </c>
      <c r="B30" s="258"/>
      <c r="C30" s="258"/>
      <c r="D30" s="258"/>
      <c r="E30" s="258"/>
      <c r="F30" s="258"/>
      <c r="G30" s="258"/>
      <c r="H30" s="258"/>
      <c r="I30" s="5">
        <v>134</v>
      </c>
      <c r="J30" s="31"/>
      <c r="K30" s="31"/>
      <c r="L30" s="31"/>
      <c r="M30" s="31"/>
    </row>
    <row r="31" spans="1:13" ht="12.75">
      <c r="A31" s="258" t="s">
        <v>197</v>
      </c>
      <c r="B31" s="258"/>
      <c r="C31" s="258"/>
      <c r="D31" s="258"/>
      <c r="E31" s="258"/>
      <c r="F31" s="258"/>
      <c r="G31" s="258"/>
      <c r="H31" s="258"/>
      <c r="I31" s="5">
        <v>135</v>
      </c>
      <c r="J31" s="31"/>
      <c r="K31" s="31"/>
      <c r="L31" s="31"/>
      <c r="M31" s="31"/>
    </row>
    <row r="32" spans="1:13" ht="12.75">
      <c r="A32" s="258" t="s">
        <v>198</v>
      </c>
      <c r="B32" s="258"/>
      <c r="C32" s="258"/>
      <c r="D32" s="258"/>
      <c r="E32" s="258"/>
      <c r="F32" s="258"/>
      <c r="G32" s="258"/>
      <c r="H32" s="258"/>
      <c r="I32" s="5">
        <v>136</v>
      </c>
      <c r="J32" s="31">
        <v>18169</v>
      </c>
      <c r="K32" s="31">
        <v>18169</v>
      </c>
      <c r="L32" s="31"/>
      <c r="M32" s="31"/>
    </row>
    <row r="33" spans="1:18" ht="12.75">
      <c r="A33" s="258" t="s">
        <v>199</v>
      </c>
      <c r="B33" s="258"/>
      <c r="C33" s="258"/>
      <c r="D33" s="258"/>
      <c r="E33" s="258"/>
      <c r="F33" s="258"/>
      <c r="G33" s="258"/>
      <c r="H33" s="258"/>
      <c r="I33" s="5">
        <v>137</v>
      </c>
      <c r="J33" s="30">
        <f>J34+J35+J36+J37</f>
        <v>5719236</v>
      </c>
      <c r="K33" s="30">
        <f>K34+K35+K36+K37</f>
        <v>2016308</v>
      </c>
      <c r="L33" s="30">
        <f>L34+L35+L36+L37</f>
        <v>6339685</v>
      </c>
      <c r="M33" s="30">
        <f>M34+M35+M36+M37</f>
        <v>1959706</v>
      </c>
      <c r="O33" s="21"/>
      <c r="P33" s="21"/>
      <c r="Q33" s="23"/>
      <c r="R33" s="21"/>
    </row>
    <row r="34" spans="1:18" ht="37.5" customHeight="1">
      <c r="A34" s="258" t="s">
        <v>200</v>
      </c>
      <c r="B34" s="258"/>
      <c r="C34" s="258"/>
      <c r="D34" s="258"/>
      <c r="E34" s="258"/>
      <c r="F34" s="258"/>
      <c r="G34" s="258"/>
      <c r="H34" s="258"/>
      <c r="I34" s="5">
        <v>138</v>
      </c>
      <c r="J34" s="6">
        <v>1500</v>
      </c>
      <c r="K34" s="6">
        <v>1500</v>
      </c>
      <c r="L34" s="6">
        <v>71168</v>
      </c>
      <c r="M34" s="6">
        <f>L34-0</f>
        <v>71168</v>
      </c>
      <c r="O34" s="21"/>
      <c r="P34" s="21"/>
      <c r="Q34" s="21"/>
      <c r="R34" s="21"/>
    </row>
    <row r="35" spans="1:18" ht="37.5" customHeight="1">
      <c r="A35" s="275" t="s">
        <v>201</v>
      </c>
      <c r="B35" s="276"/>
      <c r="C35" s="276"/>
      <c r="D35" s="276"/>
      <c r="E35" s="276"/>
      <c r="F35" s="276"/>
      <c r="G35" s="276"/>
      <c r="H35" s="277"/>
      <c r="I35" s="5">
        <v>139</v>
      </c>
      <c r="J35" s="6">
        <v>5545049</v>
      </c>
      <c r="K35" s="37">
        <v>1978680</v>
      </c>
      <c r="L35" s="6">
        <v>6056703</v>
      </c>
      <c r="M35" s="37">
        <f>L35-4224878</f>
        <v>1831825</v>
      </c>
      <c r="O35" s="78"/>
      <c r="P35" s="78"/>
      <c r="Q35" s="23"/>
      <c r="R35" s="21"/>
    </row>
    <row r="36" spans="1:18" ht="12.75">
      <c r="A36" s="258" t="s">
        <v>202</v>
      </c>
      <c r="B36" s="258"/>
      <c r="C36" s="258"/>
      <c r="D36" s="258"/>
      <c r="E36" s="258"/>
      <c r="F36" s="258"/>
      <c r="G36" s="258"/>
      <c r="H36" s="258"/>
      <c r="I36" s="5">
        <v>140</v>
      </c>
      <c r="J36" s="38"/>
      <c r="K36" s="38"/>
      <c r="L36" s="38"/>
      <c r="M36" s="37"/>
      <c r="O36" s="21"/>
      <c r="P36" s="21"/>
      <c r="Q36" s="21"/>
      <c r="R36" s="21"/>
    </row>
    <row r="37" spans="1:18" ht="12.75">
      <c r="A37" s="258" t="s">
        <v>203</v>
      </c>
      <c r="B37" s="258"/>
      <c r="C37" s="258"/>
      <c r="D37" s="258"/>
      <c r="E37" s="258"/>
      <c r="F37" s="258"/>
      <c r="G37" s="258"/>
      <c r="H37" s="258"/>
      <c r="I37" s="5">
        <v>141</v>
      </c>
      <c r="J37" s="38">
        <v>172687</v>
      </c>
      <c r="K37" s="37">
        <v>36128</v>
      </c>
      <c r="L37" s="38">
        <v>211814</v>
      </c>
      <c r="M37" s="37">
        <f>L37-155101</f>
        <v>56713</v>
      </c>
      <c r="O37" s="78"/>
      <c r="P37" s="78"/>
      <c r="Q37" s="23"/>
      <c r="R37" s="21"/>
    </row>
    <row r="38" spans="1:18" ht="12.75">
      <c r="A38" s="258" t="s">
        <v>204</v>
      </c>
      <c r="B38" s="258"/>
      <c r="C38" s="258"/>
      <c r="D38" s="258"/>
      <c r="E38" s="258"/>
      <c r="F38" s="258"/>
      <c r="G38" s="258"/>
      <c r="H38" s="258"/>
      <c r="I38" s="5">
        <v>142</v>
      </c>
      <c r="J38" s="6"/>
      <c r="K38" s="6"/>
      <c r="L38" s="6"/>
      <c r="M38" s="6"/>
      <c r="O38" s="21"/>
      <c r="P38" s="21"/>
      <c r="Q38" s="21"/>
      <c r="R38" s="21"/>
    </row>
    <row r="39" spans="1:13" ht="12.75">
      <c r="A39" s="258" t="s">
        <v>205</v>
      </c>
      <c r="B39" s="258"/>
      <c r="C39" s="258"/>
      <c r="D39" s="258"/>
      <c r="E39" s="258"/>
      <c r="F39" s="258"/>
      <c r="G39" s="258"/>
      <c r="H39" s="258"/>
      <c r="I39" s="5">
        <v>143</v>
      </c>
      <c r="J39" s="6"/>
      <c r="K39" s="6"/>
      <c r="L39" s="6"/>
      <c r="M39" s="6"/>
    </row>
    <row r="40" spans="1:13" ht="12.75">
      <c r="A40" s="258" t="s">
        <v>206</v>
      </c>
      <c r="B40" s="258"/>
      <c r="C40" s="258"/>
      <c r="D40" s="258"/>
      <c r="E40" s="258"/>
      <c r="F40" s="258"/>
      <c r="G40" s="258"/>
      <c r="H40" s="258"/>
      <c r="I40" s="5">
        <v>144</v>
      </c>
      <c r="J40" s="6"/>
      <c r="K40" s="6"/>
      <c r="L40" s="6"/>
      <c r="M40" s="6"/>
    </row>
    <row r="41" spans="1:13" ht="12.75">
      <c r="A41" s="258" t="s">
        <v>207</v>
      </c>
      <c r="B41" s="258"/>
      <c r="C41" s="258"/>
      <c r="D41" s="258"/>
      <c r="E41" s="258"/>
      <c r="F41" s="258"/>
      <c r="G41" s="258"/>
      <c r="H41" s="258"/>
      <c r="I41" s="5">
        <v>145</v>
      </c>
      <c r="J41" s="6"/>
      <c r="K41" s="6"/>
      <c r="L41" s="6"/>
      <c r="M41" s="6"/>
    </row>
    <row r="42" spans="1:13" ht="12.75">
      <c r="A42" s="258" t="s">
        <v>208</v>
      </c>
      <c r="B42" s="258"/>
      <c r="C42" s="258"/>
      <c r="D42" s="258"/>
      <c r="E42" s="258"/>
      <c r="F42" s="258"/>
      <c r="G42" s="258"/>
      <c r="H42" s="258"/>
      <c r="I42" s="5">
        <v>146</v>
      </c>
      <c r="J42" s="30">
        <f>J7+J27+J38+J40</f>
        <v>159246580</v>
      </c>
      <c r="K42" s="30">
        <f>K7+K27+K38+K40</f>
        <v>60978370</v>
      </c>
      <c r="L42" s="30">
        <f>L7+L27+L38+L40</f>
        <v>129227696</v>
      </c>
      <c r="M42" s="30">
        <f>M7+M27+M38+M40</f>
        <v>38725095</v>
      </c>
    </row>
    <row r="43" spans="1:13" ht="12.75">
      <c r="A43" s="258" t="s">
        <v>209</v>
      </c>
      <c r="B43" s="258"/>
      <c r="C43" s="258"/>
      <c r="D43" s="258"/>
      <c r="E43" s="258"/>
      <c r="F43" s="258"/>
      <c r="G43" s="258"/>
      <c r="H43" s="258"/>
      <c r="I43" s="5">
        <v>147</v>
      </c>
      <c r="J43" s="30">
        <f>J10+J33+J39+J41</f>
        <v>173287077</v>
      </c>
      <c r="K43" s="30">
        <f>K10+K33+K39+K41</f>
        <v>66687908</v>
      </c>
      <c r="L43" s="30">
        <f>L10+L33+L39+L41</f>
        <v>144026017</v>
      </c>
      <c r="M43" s="30">
        <f>M10+M33+M39+M41</f>
        <v>45846345</v>
      </c>
    </row>
    <row r="44" spans="1:13" ht="12.75">
      <c r="A44" s="258" t="s">
        <v>210</v>
      </c>
      <c r="B44" s="258"/>
      <c r="C44" s="258"/>
      <c r="D44" s="258"/>
      <c r="E44" s="258"/>
      <c r="F44" s="258"/>
      <c r="G44" s="258"/>
      <c r="H44" s="258"/>
      <c r="I44" s="5">
        <v>148</v>
      </c>
      <c r="J44" s="30">
        <f>J42-J43</f>
        <v>-14040497</v>
      </c>
      <c r="K44" s="30">
        <f>K42-K43</f>
        <v>-5709538</v>
      </c>
      <c r="L44" s="30">
        <f>L42-L43</f>
        <v>-14798321</v>
      </c>
      <c r="M44" s="30">
        <f>M42-M43</f>
        <v>-7121250</v>
      </c>
    </row>
    <row r="45" spans="1:13" ht="12.75">
      <c r="A45" s="278" t="s">
        <v>211</v>
      </c>
      <c r="B45" s="278"/>
      <c r="C45" s="278"/>
      <c r="D45" s="278"/>
      <c r="E45" s="278"/>
      <c r="F45" s="278"/>
      <c r="G45" s="278"/>
      <c r="H45" s="278"/>
      <c r="I45" s="5">
        <v>149</v>
      </c>
      <c r="J45" s="39"/>
      <c r="K45" s="39"/>
      <c r="L45" s="39"/>
      <c r="M45" s="39"/>
    </row>
    <row r="46" spans="1:13" ht="12.75">
      <c r="A46" s="278" t="s">
        <v>212</v>
      </c>
      <c r="B46" s="278"/>
      <c r="C46" s="278"/>
      <c r="D46" s="278"/>
      <c r="E46" s="278"/>
      <c r="F46" s="278"/>
      <c r="G46" s="278"/>
      <c r="H46" s="278"/>
      <c r="I46" s="5">
        <v>150</v>
      </c>
      <c r="J46" s="39">
        <v>14040497</v>
      </c>
      <c r="K46" s="39">
        <v>5709538</v>
      </c>
      <c r="L46" s="20">
        <v>14798321</v>
      </c>
      <c r="M46" s="39">
        <f>L46-7677071</f>
        <v>7121250</v>
      </c>
    </row>
    <row r="47" spans="1:13" ht="12.75">
      <c r="A47" s="258" t="s">
        <v>213</v>
      </c>
      <c r="B47" s="258"/>
      <c r="C47" s="258"/>
      <c r="D47" s="258"/>
      <c r="E47" s="258"/>
      <c r="F47" s="258"/>
      <c r="G47" s="258"/>
      <c r="H47" s="258"/>
      <c r="I47" s="5">
        <v>151</v>
      </c>
      <c r="J47" s="40"/>
      <c r="K47" s="41"/>
      <c r="L47" s="42"/>
      <c r="M47" s="43"/>
    </row>
    <row r="48" spans="1:13" ht="12.75">
      <c r="A48" s="258" t="s">
        <v>214</v>
      </c>
      <c r="B48" s="258"/>
      <c r="C48" s="258"/>
      <c r="D48" s="258"/>
      <c r="E48" s="258"/>
      <c r="F48" s="258"/>
      <c r="G48" s="258"/>
      <c r="H48" s="258"/>
      <c r="I48" s="5">
        <v>152</v>
      </c>
      <c r="J48" s="30">
        <f>J44-J47</f>
        <v>-14040497</v>
      </c>
      <c r="K48" s="30">
        <f>K44-K47</f>
        <v>-5709538</v>
      </c>
      <c r="L48" s="30">
        <f>L44-L47</f>
        <v>-14798321</v>
      </c>
      <c r="M48" s="30">
        <f>M44-M47</f>
        <v>-7121250</v>
      </c>
    </row>
    <row r="49" spans="1:13" ht="12.75">
      <c r="A49" s="278" t="s">
        <v>215</v>
      </c>
      <c r="B49" s="278"/>
      <c r="C49" s="278"/>
      <c r="D49" s="278"/>
      <c r="E49" s="278"/>
      <c r="F49" s="278"/>
      <c r="G49" s="278"/>
      <c r="H49" s="278"/>
      <c r="I49" s="5">
        <v>153</v>
      </c>
      <c r="J49" s="39"/>
      <c r="K49" s="39"/>
      <c r="L49" s="39"/>
      <c r="M49" s="39"/>
    </row>
    <row r="50" spans="1:13" ht="12.75">
      <c r="A50" s="278" t="s">
        <v>216</v>
      </c>
      <c r="B50" s="278"/>
      <c r="C50" s="278"/>
      <c r="D50" s="278"/>
      <c r="E50" s="278"/>
      <c r="F50" s="278"/>
      <c r="G50" s="278"/>
      <c r="H50" s="278"/>
      <c r="I50" s="5">
        <v>154</v>
      </c>
      <c r="J50" s="39">
        <v>14040497</v>
      </c>
      <c r="K50" s="39">
        <v>5709538</v>
      </c>
      <c r="L50" s="39">
        <f>L46</f>
        <v>14798321</v>
      </c>
      <c r="M50" s="39">
        <f>M46</f>
        <v>7121250</v>
      </c>
    </row>
    <row r="51" spans="1:13" ht="12.75" customHeight="1">
      <c r="A51" s="258" t="s">
        <v>217</v>
      </c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</row>
    <row r="52" spans="1:13" ht="12.75" customHeight="1">
      <c r="A52" s="258" t="s">
        <v>218</v>
      </c>
      <c r="B52" s="258"/>
      <c r="C52" s="258"/>
      <c r="D52" s="258"/>
      <c r="E52" s="258"/>
      <c r="F52" s="258"/>
      <c r="G52" s="258"/>
      <c r="H52" s="258"/>
      <c r="I52" s="44"/>
      <c r="J52" s="45"/>
      <c r="K52" s="45"/>
      <c r="L52" s="45"/>
      <c r="M52" s="46"/>
    </row>
    <row r="53" spans="1:13" ht="12.75">
      <c r="A53" s="279" t="s">
        <v>219</v>
      </c>
      <c r="B53" s="279"/>
      <c r="C53" s="279"/>
      <c r="D53" s="279"/>
      <c r="E53" s="279"/>
      <c r="F53" s="279"/>
      <c r="G53" s="279"/>
      <c r="H53" s="279"/>
      <c r="I53" s="5">
        <v>155</v>
      </c>
      <c r="J53" s="39"/>
      <c r="K53" s="39"/>
      <c r="L53" s="39"/>
      <c r="M53" s="39"/>
    </row>
    <row r="54" spans="1:13" ht="12.75">
      <c r="A54" s="279" t="s">
        <v>220</v>
      </c>
      <c r="B54" s="279"/>
      <c r="C54" s="279"/>
      <c r="D54" s="279"/>
      <c r="E54" s="279"/>
      <c r="F54" s="279"/>
      <c r="G54" s="279"/>
      <c r="H54" s="279"/>
      <c r="I54" s="5">
        <v>156</v>
      </c>
      <c r="J54" s="6"/>
      <c r="K54" s="6"/>
      <c r="L54" s="6"/>
      <c r="M54" s="6"/>
    </row>
    <row r="55" spans="1:13" ht="12.75" customHeight="1">
      <c r="A55" s="258" t="s">
        <v>221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</row>
    <row r="56" spans="1:13" ht="12.75">
      <c r="A56" s="258" t="s">
        <v>222</v>
      </c>
      <c r="B56" s="258"/>
      <c r="C56" s="258"/>
      <c r="D56" s="258"/>
      <c r="E56" s="258"/>
      <c r="F56" s="258"/>
      <c r="G56" s="258"/>
      <c r="H56" s="258"/>
      <c r="I56" s="5">
        <v>157</v>
      </c>
      <c r="J56" s="6">
        <f>J48</f>
        <v>-14040497</v>
      </c>
      <c r="K56" s="6">
        <f>K48</f>
        <v>-5709538</v>
      </c>
      <c r="L56" s="6">
        <f>L48</f>
        <v>-14798321</v>
      </c>
      <c r="M56" s="6">
        <f>M48</f>
        <v>-7121250</v>
      </c>
    </row>
    <row r="57" spans="1:13" ht="12.75">
      <c r="A57" s="258" t="s">
        <v>223</v>
      </c>
      <c r="B57" s="258"/>
      <c r="C57" s="258"/>
      <c r="D57" s="258"/>
      <c r="E57" s="258"/>
      <c r="F57" s="258"/>
      <c r="G57" s="258"/>
      <c r="H57" s="258"/>
      <c r="I57" s="5">
        <v>158</v>
      </c>
      <c r="J57" s="39">
        <f>SUM(J58:J64)</f>
        <v>2354767</v>
      </c>
      <c r="K57" s="39">
        <f>SUM(K58:K64)</f>
        <v>702036</v>
      </c>
      <c r="L57" s="39">
        <f>SUM(L58:L64)</f>
        <v>2315892</v>
      </c>
      <c r="M57" s="39">
        <f>SUM(M58:M64)</f>
        <v>715043</v>
      </c>
    </row>
    <row r="58" spans="1:13" ht="12.75">
      <c r="A58" s="258" t="s">
        <v>224</v>
      </c>
      <c r="B58" s="258"/>
      <c r="C58" s="258"/>
      <c r="D58" s="258"/>
      <c r="E58" s="258"/>
      <c r="F58" s="258"/>
      <c r="G58" s="258"/>
      <c r="H58" s="258"/>
      <c r="I58" s="5">
        <v>159</v>
      </c>
      <c r="J58" s="6"/>
      <c r="K58" s="6"/>
      <c r="L58" s="6"/>
      <c r="M58" s="6"/>
    </row>
    <row r="59" spans="1:13" ht="26.25" customHeight="1">
      <c r="A59" s="258" t="s">
        <v>225</v>
      </c>
      <c r="B59" s="258"/>
      <c r="C59" s="258"/>
      <c r="D59" s="258"/>
      <c r="E59" s="258"/>
      <c r="F59" s="258"/>
      <c r="G59" s="258"/>
      <c r="H59" s="258"/>
      <c r="I59" s="5">
        <v>160</v>
      </c>
      <c r="J59" s="6">
        <v>2106107</v>
      </c>
      <c r="K59" s="6">
        <v>702036</v>
      </c>
      <c r="L59" s="6">
        <v>2118990</v>
      </c>
      <c r="M59" s="6">
        <f>L59-1403947</f>
        <v>715043</v>
      </c>
    </row>
    <row r="60" spans="1:13" ht="24" customHeight="1">
      <c r="A60" s="258" t="s">
        <v>226</v>
      </c>
      <c r="B60" s="258"/>
      <c r="C60" s="258"/>
      <c r="D60" s="258"/>
      <c r="E60" s="258"/>
      <c r="F60" s="258"/>
      <c r="G60" s="258"/>
      <c r="H60" s="258"/>
      <c r="I60" s="5">
        <v>161</v>
      </c>
      <c r="J60" s="6"/>
      <c r="K60" s="6"/>
      <c r="L60" s="6"/>
      <c r="M60" s="6"/>
    </row>
    <row r="61" spans="1:13" ht="12.75">
      <c r="A61" s="258" t="s">
        <v>227</v>
      </c>
      <c r="B61" s="258"/>
      <c r="C61" s="258"/>
      <c r="D61" s="258"/>
      <c r="E61" s="258"/>
      <c r="F61" s="258"/>
      <c r="G61" s="258"/>
      <c r="H61" s="258"/>
      <c r="I61" s="5">
        <v>162</v>
      </c>
      <c r="J61" s="6">
        <v>248660</v>
      </c>
      <c r="K61" s="6">
        <v>0</v>
      </c>
      <c r="L61" s="6">
        <v>196902</v>
      </c>
      <c r="M61" s="6">
        <f>L61-196902</f>
        <v>0</v>
      </c>
    </row>
    <row r="62" spans="1:13" ht="25.5" customHeight="1">
      <c r="A62" s="258" t="s">
        <v>228</v>
      </c>
      <c r="B62" s="258"/>
      <c r="C62" s="258"/>
      <c r="D62" s="258"/>
      <c r="E62" s="258"/>
      <c r="F62" s="258"/>
      <c r="G62" s="258"/>
      <c r="H62" s="258"/>
      <c r="I62" s="5">
        <v>163</v>
      </c>
      <c r="J62" s="6"/>
      <c r="K62" s="6"/>
      <c r="L62" s="6"/>
      <c r="M62" s="6"/>
    </row>
    <row r="63" spans="1:13" ht="12.75">
      <c r="A63" s="258" t="s">
        <v>229</v>
      </c>
      <c r="B63" s="258"/>
      <c r="C63" s="258"/>
      <c r="D63" s="258"/>
      <c r="E63" s="258"/>
      <c r="F63" s="258"/>
      <c r="G63" s="258"/>
      <c r="H63" s="258"/>
      <c r="I63" s="5">
        <v>164</v>
      </c>
      <c r="J63" s="6"/>
      <c r="K63" s="6"/>
      <c r="L63" s="6"/>
      <c r="M63" s="6"/>
    </row>
    <row r="64" spans="1:13" ht="12.75">
      <c r="A64" s="258" t="s">
        <v>230</v>
      </c>
      <c r="B64" s="258"/>
      <c r="C64" s="258"/>
      <c r="D64" s="258"/>
      <c r="E64" s="258"/>
      <c r="F64" s="258"/>
      <c r="G64" s="258"/>
      <c r="H64" s="258"/>
      <c r="I64" s="5">
        <v>165</v>
      </c>
      <c r="J64" s="6"/>
      <c r="K64" s="6"/>
      <c r="L64" s="6"/>
      <c r="M64" s="6"/>
    </row>
    <row r="65" spans="1:13" ht="12.75">
      <c r="A65" s="258" t="s">
        <v>231</v>
      </c>
      <c r="B65" s="258"/>
      <c r="C65" s="258"/>
      <c r="D65" s="258"/>
      <c r="E65" s="258"/>
      <c r="F65" s="258"/>
      <c r="G65" s="258"/>
      <c r="H65" s="258"/>
      <c r="I65" s="5">
        <v>166</v>
      </c>
      <c r="J65" s="6"/>
      <c r="K65" s="6"/>
      <c r="L65" s="6"/>
      <c r="M65" s="6"/>
    </row>
    <row r="66" spans="1:13" ht="12.75">
      <c r="A66" s="258" t="s">
        <v>232</v>
      </c>
      <c r="B66" s="258"/>
      <c r="C66" s="258"/>
      <c r="D66" s="258"/>
      <c r="E66" s="258"/>
      <c r="F66" s="258"/>
      <c r="G66" s="258"/>
      <c r="H66" s="258"/>
      <c r="I66" s="5">
        <v>167</v>
      </c>
      <c r="J66" s="39">
        <f>J57-J65</f>
        <v>2354767</v>
      </c>
      <c r="K66" s="39">
        <f>K57-K65</f>
        <v>702036</v>
      </c>
      <c r="L66" s="39">
        <f>L57-L65</f>
        <v>2315892</v>
      </c>
      <c r="M66" s="39">
        <f>M57-M65</f>
        <v>715043</v>
      </c>
    </row>
    <row r="67" spans="1:13" ht="12.75">
      <c r="A67" s="258" t="s">
        <v>233</v>
      </c>
      <c r="B67" s="258"/>
      <c r="C67" s="258"/>
      <c r="D67" s="258"/>
      <c r="E67" s="258"/>
      <c r="F67" s="258"/>
      <c r="G67" s="258"/>
      <c r="H67" s="258"/>
      <c r="I67" s="5">
        <v>168</v>
      </c>
      <c r="J67" s="39">
        <f>J56+J66</f>
        <v>-11685730</v>
      </c>
      <c r="K67" s="39">
        <f>K56+K66</f>
        <v>-5007502</v>
      </c>
      <c r="L67" s="39">
        <f>L56+L66</f>
        <v>-12482429</v>
      </c>
      <c r="M67" s="39">
        <f>M56+M66</f>
        <v>-6406207</v>
      </c>
    </row>
    <row r="68" spans="1:13" ht="12.75" customHeight="1">
      <c r="A68" s="258" t="s">
        <v>234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8" t="s">
        <v>235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</row>
    <row r="70" spans="1:13" ht="12.75">
      <c r="A70" s="279" t="s">
        <v>219</v>
      </c>
      <c r="B70" s="279"/>
      <c r="C70" s="279"/>
      <c r="D70" s="279"/>
      <c r="E70" s="279"/>
      <c r="F70" s="279"/>
      <c r="G70" s="279"/>
      <c r="H70" s="279"/>
      <c r="I70" s="5">
        <v>169</v>
      </c>
      <c r="J70" s="6">
        <f>J67</f>
        <v>-11685730</v>
      </c>
      <c r="K70" s="6">
        <f>K67</f>
        <v>-5007502</v>
      </c>
      <c r="L70" s="6">
        <f>L67</f>
        <v>-12482429</v>
      </c>
      <c r="M70" s="6">
        <f>M67</f>
        <v>-6406207</v>
      </c>
    </row>
    <row r="71" spans="1:13" ht="12.75">
      <c r="A71" s="279" t="s">
        <v>220</v>
      </c>
      <c r="B71" s="279"/>
      <c r="C71" s="279"/>
      <c r="D71" s="279"/>
      <c r="E71" s="279"/>
      <c r="F71" s="279"/>
      <c r="G71" s="279"/>
      <c r="H71" s="279"/>
      <c r="I71" s="5">
        <v>170</v>
      </c>
      <c r="J71" s="6"/>
      <c r="K71" s="6"/>
      <c r="L71" s="6"/>
      <c r="M71" s="6"/>
    </row>
  </sheetData>
  <sheetProtection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3">
    <dataValidation type="whole" operator="greaterThanOrEqual" allowBlank="1" showInputMessage="1" showErrorMessage="1" errorTitle="Pogrešan unos" error="Mogu se unijeti samo cjelobrojne pozitivne vrijednosti." sqref="O37 L33:L45 M42:M46 J42:K46 K22 L22:L27 J22:J27 J7:M10 M12:M16 J33:J41 J48:M50 K33:K37 J53:M53 J28:M32 M20:M22 L47 K26:K27 M33:M37 J12:L21 M26:M27">
      <formula1>0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notEqual" allowBlank="1" showInputMessage="1" showErrorMessage="1" errorTitle="Pogrešan unos" error="Mogu se unijeti samo cjelobrojne vrijednosti." sqref="M61 K61:K65 K58 L58:L65 J56:J67 K71:L71 J70:J71 K56:M57 K66:M67 K70:M70 J54:L54">
      <formula1>999999999999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K38" sqref="K38"/>
    </sheetView>
  </sheetViews>
  <sheetFormatPr defaultColWidth="11.140625" defaultRowHeight="12.75"/>
  <cols>
    <col min="1" max="6" width="11.140625" style="1" customWidth="1"/>
    <col min="7" max="7" width="5.28125" style="1" customWidth="1"/>
    <col min="8" max="8" width="3.421875" style="1" customWidth="1"/>
    <col min="9" max="16384" width="11.140625" style="1" customWidth="1"/>
  </cols>
  <sheetData>
    <row r="1" spans="1:11" s="24" customFormat="1" ht="18.75" customHeight="1">
      <c r="A1" s="280" t="s">
        <v>236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s="24" customFormat="1" ht="18" customHeight="1">
      <c r="A2" s="281" t="s">
        <v>311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82" t="s">
        <v>170</v>
      </c>
      <c r="B3" s="283"/>
      <c r="C3" s="283"/>
      <c r="D3" s="283"/>
      <c r="E3" s="283"/>
      <c r="F3" s="283"/>
      <c r="G3" s="283"/>
      <c r="H3" s="283"/>
      <c r="I3" s="283"/>
      <c r="J3" s="283"/>
      <c r="K3" s="284"/>
    </row>
    <row r="4" spans="1:11" ht="25.5">
      <c r="A4" s="285" t="s">
        <v>13</v>
      </c>
      <c r="B4" s="285"/>
      <c r="C4" s="285"/>
      <c r="D4" s="285"/>
      <c r="E4" s="285"/>
      <c r="F4" s="285"/>
      <c r="G4" s="285"/>
      <c r="H4" s="285"/>
      <c r="I4" s="47" t="s">
        <v>97</v>
      </c>
      <c r="J4" s="47" t="s">
        <v>95</v>
      </c>
      <c r="K4" s="47" t="s">
        <v>96</v>
      </c>
    </row>
    <row r="5" spans="1:11" ht="12.75">
      <c r="A5" s="285">
        <v>1</v>
      </c>
      <c r="B5" s="285"/>
      <c r="C5" s="285"/>
      <c r="D5" s="285"/>
      <c r="E5" s="285"/>
      <c r="F5" s="285"/>
      <c r="G5" s="285"/>
      <c r="H5" s="285"/>
      <c r="I5" s="48">
        <v>2</v>
      </c>
      <c r="J5" s="49" t="s">
        <v>237</v>
      </c>
      <c r="K5" s="49" t="s">
        <v>238</v>
      </c>
    </row>
    <row r="6" spans="1:11" ht="12.75">
      <c r="A6" s="242" t="s">
        <v>239</v>
      </c>
      <c r="B6" s="243"/>
      <c r="C6" s="243"/>
      <c r="D6" s="243"/>
      <c r="E6" s="243"/>
      <c r="F6" s="243"/>
      <c r="G6" s="243"/>
      <c r="H6" s="243"/>
      <c r="I6" s="286"/>
      <c r="J6" s="286"/>
      <c r="K6" s="287"/>
    </row>
    <row r="7" spans="1:11" ht="12.75">
      <c r="A7" s="250" t="s">
        <v>240</v>
      </c>
      <c r="B7" s="251"/>
      <c r="C7" s="251"/>
      <c r="D7" s="251"/>
      <c r="E7" s="251"/>
      <c r="F7" s="251"/>
      <c r="G7" s="251"/>
      <c r="H7" s="251"/>
      <c r="I7" s="15">
        <v>1</v>
      </c>
      <c r="J7" s="50">
        <v>-14040497</v>
      </c>
      <c r="K7" s="50">
        <v>-14798321</v>
      </c>
    </row>
    <row r="8" spans="1:11" ht="12.75">
      <c r="A8" s="250" t="s">
        <v>241</v>
      </c>
      <c r="B8" s="251"/>
      <c r="C8" s="251"/>
      <c r="D8" s="251"/>
      <c r="E8" s="251"/>
      <c r="F8" s="251"/>
      <c r="G8" s="251"/>
      <c r="H8" s="251"/>
      <c r="I8" s="15">
        <v>2</v>
      </c>
      <c r="J8" s="50">
        <v>6292790</v>
      </c>
      <c r="K8" s="50">
        <v>6072905</v>
      </c>
    </row>
    <row r="9" spans="1:11" ht="12.75">
      <c r="A9" s="250" t="s">
        <v>242</v>
      </c>
      <c r="B9" s="251"/>
      <c r="C9" s="251"/>
      <c r="D9" s="251"/>
      <c r="E9" s="251"/>
      <c r="F9" s="251"/>
      <c r="G9" s="251"/>
      <c r="H9" s="251"/>
      <c r="I9" s="15">
        <v>3</v>
      </c>
      <c r="J9" s="50">
        <v>18113000</v>
      </c>
      <c r="K9" s="50">
        <v>3267383</v>
      </c>
    </row>
    <row r="10" spans="1:11" ht="12.75">
      <c r="A10" s="250" t="s">
        <v>243</v>
      </c>
      <c r="B10" s="251"/>
      <c r="C10" s="251"/>
      <c r="D10" s="251"/>
      <c r="E10" s="251"/>
      <c r="F10" s="251"/>
      <c r="G10" s="251"/>
      <c r="H10" s="251"/>
      <c r="I10" s="15">
        <v>4</v>
      </c>
      <c r="J10" s="50"/>
      <c r="K10" s="50"/>
    </row>
    <row r="11" spans="1:11" ht="12.75">
      <c r="A11" s="250" t="s">
        <v>244</v>
      </c>
      <c r="B11" s="251"/>
      <c r="C11" s="251"/>
      <c r="D11" s="251"/>
      <c r="E11" s="251"/>
      <c r="F11" s="251"/>
      <c r="G11" s="251"/>
      <c r="H11" s="251"/>
      <c r="I11" s="15">
        <v>5</v>
      </c>
      <c r="J11" s="50"/>
      <c r="K11" s="50"/>
    </row>
    <row r="12" spans="1:11" ht="12.75">
      <c r="A12" s="250" t="s">
        <v>245</v>
      </c>
      <c r="B12" s="251"/>
      <c r="C12" s="251"/>
      <c r="D12" s="251"/>
      <c r="E12" s="251"/>
      <c r="F12" s="251"/>
      <c r="G12" s="251"/>
      <c r="H12" s="251"/>
      <c r="I12" s="15">
        <v>6</v>
      </c>
      <c r="J12" s="50">
        <v>633358</v>
      </c>
      <c r="K12" s="50">
        <v>2071610</v>
      </c>
    </row>
    <row r="13" spans="1:11" ht="12.75">
      <c r="A13" s="288" t="s">
        <v>246</v>
      </c>
      <c r="B13" s="289"/>
      <c r="C13" s="289"/>
      <c r="D13" s="289"/>
      <c r="E13" s="289"/>
      <c r="F13" s="289"/>
      <c r="G13" s="289"/>
      <c r="H13" s="289"/>
      <c r="I13" s="15">
        <v>7</v>
      </c>
      <c r="J13" s="51">
        <f>J7+J8+J9+J10+J11+J12</f>
        <v>10998651</v>
      </c>
      <c r="K13" s="51">
        <f>K7+K8+K9+K10+K11+K12</f>
        <v>-3386423</v>
      </c>
    </row>
    <row r="14" spans="1:11" ht="12.75">
      <c r="A14" s="250" t="s">
        <v>247</v>
      </c>
      <c r="B14" s="251"/>
      <c r="C14" s="251"/>
      <c r="D14" s="251"/>
      <c r="E14" s="251"/>
      <c r="F14" s="251"/>
      <c r="G14" s="251"/>
      <c r="H14" s="251"/>
      <c r="I14" s="15">
        <v>8</v>
      </c>
      <c r="J14" s="52"/>
      <c r="K14" s="52"/>
    </row>
    <row r="15" spans="1:11" ht="12.75">
      <c r="A15" s="250" t="s">
        <v>248</v>
      </c>
      <c r="B15" s="251"/>
      <c r="C15" s="251"/>
      <c r="D15" s="251"/>
      <c r="E15" s="251"/>
      <c r="F15" s="251"/>
      <c r="G15" s="251"/>
      <c r="H15" s="251"/>
      <c r="I15" s="15">
        <v>9</v>
      </c>
      <c r="J15" s="52">
        <v>6085075</v>
      </c>
      <c r="K15" s="52">
        <v>25723</v>
      </c>
    </row>
    <row r="16" spans="1:11" ht="12.75">
      <c r="A16" s="250" t="s">
        <v>249</v>
      </c>
      <c r="B16" s="251"/>
      <c r="C16" s="251"/>
      <c r="D16" s="251"/>
      <c r="E16" s="251"/>
      <c r="F16" s="251"/>
      <c r="G16" s="251"/>
      <c r="H16" s="251"/>
      <c r="I16" s="15">
        <v>10</v>
      </c>
      <c r="J16" s="52">
        <v>3604874</v>
      </c>
      <c r="K16" s="52">
        <v>6143357</v>
      </c>
    </row>
    <row r="17" spans="1:11" ht="12.75">
      <c r="A17" s="250" t="s">
        <v>250</v>
      </c>
      <c r="B17" s="251"/>
      <c r="C17" s="251"/>
      <c r="D17" s="251"/>
      <c r="E17" s="251"/>
      <c r="F17" s="251"/>
      <c r="G17" s="251"/>
      <c r="H17" s="251"/>
      <c r="I17" s="15">
        <v>11</v>
      </c>
      <c r="J17" s="52"/>
      <c r="K17" s="52"/>
    </row>
    <row r="18" spans="1:11" ht="12.75">
      <c r="A18" s="288" t="s">
        <v>251</v>
      </c>
      <c r="B18" s="289"/>
      <c r="C18" s="289"/>
      <c r="D18" s="289"/>
      <c r="E18" s="289"/>
      <c r="F18" s="289"/>
      <c r="G18" s="289"/>
      <c r="H18" s="289"/>
      <c r="I18" s="15">
        <v>12</v>
      </c>
      <c r="J18" s="53">
        <f>J14+J15+J16+J17</f>
        <v>9689949</v>
      </c>
      <c r="K18" s="53">
        <f>K14+K15+K16+K17</f>
        <v>6169080</v>
      </c>
    </row>
    <row r="19" spans="1:11" ht="28.5" customHeight="1">
      <c r="A19" s="288" t="s">
        <v>252</v>
      </c>
      <c r="B19" s="289"/>
      <c r="C19" s="289"/>
      <c r="D19" s="289"/>
      <c r="E19" s="289"/>
      <c r="F19" s="289"/>
      <c r="G19" s="289"/>
      <c r="H19" s="289"/>
      <c r="I19" s="15">
        <v>13</v>
      </c>
      <c r="J19" s="54">
        <f>IF(J13&gt;J18,J13-J18,0)</f>
        <v>1308702</v>
      </c>
      <c r="K19" s="54">
        <f>IF(K13&gt;K18,K13-K18,0)</f>
        <v>0</v>
      </c>
    </row>
    <row r="20" spans="1:11" ht="27" customHeight="1">
      <c r="A20" s="288" t="s">
        <v>253</v>
      </c>
      <c r="B20" s="289"/>
      <c r="C20" s="289"/>
      <c r="D20" s="289"/>
      <c r="E20" s="289"/>
      <c r="F20" s="289"/>
      <c r="G20" s="289"/>
      <c r="H20" s="289"/>
      <c r="I20" s="15">
        <v>14</v>
      </c>
      <c r="J20" s="55">
        <f>IF(J18&gt;J13,J18-J13,0)</f>
        <v>0</v>
      </c>
      <c r="K20" s="55">
        <f>IF(K18&gt;K13,K18-K13,0)</f>
        <v>9555503</v>
      </c>
    </row>
    <row r="21" spans="1:11" ht="12.75">
      <c r="A21" s="242" t="s">
        <v>254</v>
      </c>
      <c r="B21" s="243"/>
      <c r="C21" s="243"/>
      <c r="D21" s="243"/>
      <c r="E21" s="243"/>
      <c r="F21" s="243"/>
      <c r="G21" s="243"/>
      <c r="H21" s="243"/>
      <c r="I21" s="286"/>
      <c r="J21" s="286"/>
      <c r="K21" s="287"/>
    </row>
    <row r="22" spans="1:11" ht="12.75">
      <c r="A22" s="250" t="s">
        <v>255</v>
      </c>
      <c r="B22" s="251"/>
      <c r="C22" s="251"/>
      <c r="D22" s="251"/>
      <c r="E22" s="251"/>
      <c r="F22" s="251"/>
      <c r="G22" s="251"/>
      <c r="H22" s="251"/>
      <c r="I22" s="15">
        <v>15</v>
      </c>
      <c r="J22" s="50">
        <v>-1235786</v>
      </c>
      <c r="K22" s="50"/>
    </row>
    <row r="23" spans="1:11" ht="12.75">
      <c r="A23" s="250" t="s">
        <v>256</v>
      </c>
      <c r="B23" s="251"/>
      <c r="C23" s="251"/>
      <c r="D23" s="251"/>
      <c r="E23" s="251"/>
      <c r="F23" s="251"/>
      <c r="G23" s="251"/>
      <c r="H23" s="251"/>
      <c r="I23" s="15">
        <v>16</v>
      </c>
      <c r="J23" s="50">
        <v>695200</v>
      </c>
      <c r="K23" s="50"/>
    </row>
    <row r="24" spans="1:11" ht="12.75">
      <c r="A24" s="250" t="s">
        <v>257</v>
      </c>
      <c r="B24" s="251"/>
      <c r="C24" s="251"/>
      <c r="D24" s="251"/>
      <c r="E24" s="251"/>
      <c r="F24" s="251"/>
      <c r="G24" s="251"/>
      <c r="H24" s="251"/>
      <c r="I24" s="15">
        <v>17</v>
      </c>
      <c r="J24" s="50"/>
      <c r="K24" s="50"/>
    </row>
    <row r="25" spans="1:11" ht="12.75">
      <c r="A25" s="250" t="s">
        <v>258</v>
      </c>
      <c r="B25" s="251"/>
      <c r="C25" s="251"/>
      <c r="D25" s="251"/>
      <c r="E25" s="251"/>
      <c r="F25" s="251"/>
      <c r="G25" s="251"/>
      <c r="H25" s="251"/>
      <c r="I25" s="15">
        <v>18</v>
      </c>
      <c r="J25" s="50"/>
      <c r="K25" s="50"/>
    </row>
    <row r="26" spans="1:11" ht="12.75">
      <c r="A26" s="250" t="s">
        <v>259</v>
      </c>
      <c r="B26" s="251"/>
      <c r="C26" s="251"/>
      <c r="D26" s="251"/>
      <c r="E26" s="251"/>
      <c r="F26" s="251"/>
      <c r="G26" s="251"/>
      <c r="H26" s="251"/>
      <c r="I26" s="15">
        <v>19</v>
      </c>
      <c r="J26" s="50">
        <v>142869</v>
      </c>
      <c r="K26" s="50">
        <v>2047735</v>
      </c>
    </row>
    <row r="27" spans="1:11" ht="12.75">
      <c r="A27" s="288" t="s">
        <v>260</v>
      </c>
      <c r="B27" s="289"/>
      <c r="C27" s="289"/>
      <c r="D27" s="289"/>
      <c r="E27" s="289"/>
      <c r="F27" s="289"/>
      <c r="G27" s="289"/>
      <c r="H27" s="289"/>
      <c r="I27" s="15">
        <v>20</v>
      </c>
      <c r="J27" s="53">
        <f>SUM(J22:J26)</f>
        <v>-397717</v>
      </c>
      <c r="K27" s="53">
        <f>SUM(K22:K26)</f>
        <v>2047735</v>
      </c>
    </row>
    <row r="28" spans="1:11" ht="12.75">
      <c r="A28" s="250" t="s">
        <v>261</v>
      </c>
      <c r="B28" s="251"/>
      <c r="C28" s="251"/>
      <c r="D28" s="251"/>
      <c r="E28" s="251"/>
      <c r="F28" s="251"/>
      <c r="G28" s="251"/>
      <c r="H28" s="251"/>
      <c r="I28" s="15">
        <v>21</v>
      </c>
      <c r="J28" s="52"/>
      <c r="K28" s="52">
        <v>888248</v>
      </c>
    </row>
    <row r="29" spans="1:11" ht="12.75">
      <c r="A29" s="250" t="s">
        <v>262</v>
      </c>
      <c r="B29" s="251"/>
      <c r="C29" s="251"/>
      <c r="D29" s="251"/>
      <c r="E29" s="251"/>
      <c r="F29" s="251"/>
      <c r="G29" s="251"/>
      <c r="H29" s="251"/>
      <c r="I29" s="15">
        <v>22</v>
      </c>
      <c r="J29" s="52"/>
      <c r="K29" s="52">
        <v>1689134</v>
      </c>
    </row>
    <row r="30" spans="1:11" ht="12.75">
      <c r="A30" s="250" t="s">
        <v>263</v>
      </c>
      <c r="B30" s="251"/>
      <c r="C30" s="251"/>
      <c r="D30" s="251"/>
      <c r="E30" s="251"/>
      <c r="F30" s="251"/>
      <c r="G30" s="251"/>
      <c r="H30" s="251"/>
      <c r="I30" s="15">
        <v>23</v>
      </c>
      <c r="J30" s="52"/>
      <c r="K30" s="52"/>
    </row>
    <row r="31" spans="1:11" ht="12.75">
      <c r="A31" s="288" t="s">
        <v>264</v>
      </c>
      <c r="B31" s="289"/>
      <c r="C31" s="289"/>
      <c r="D31" s="289"/>
      <c r="E31" s="289"/>
      <c r="F31" s="289"/>
      <c r="G31" s="289"/>
      <c r="H31" s="289"/>
      <c r="I31" s="15">
        <v>24</v>
      </c>
      <c r="J31" s="53">
        <f>SUM(J28:J30)</f>
        <v>0</v>
      </c>
      <c r="K31" s="53">
        <f>SUM(K28:K30)</f>
        <v>2577382</v>
      </c>
    </row>
    <row r="32" spans="1:11" ht="27" customHeight="1">
      <c r="A32" s="288" t="s">
        <v>265</v>
      </c>
      <c r="B32" s="289"/>
      <c r="C32" s="289"/>
      <c r="D32" s="289"/>
      <c r="E32" s="289"/>
      <c r="F32" s="289"/>
      <c r="G32" s="289"/>
      <c r="H32" s="289"/>
      <c r="I32" s="15">
        <v>25</v>
      </c>
      <c r="J32" s="54">
        <f>IF(J27&gt;J31,J27-J31,0)</f>
        <v>0</v>
      </c>
      <c r="K32" s="54">
        <f>IF(K27&gt;K31,K27-K31,0)</f>
        <v>0</v>
      </c>
    </row>
    <row r="33" spans="1:11" ht="27" customHeight="1">
      <c r="A33" s="288" t="s">
        <v>266</v>
      </c>
      <c r="B33" s="289"/>
      <c r="C33" s="289"/>
      <c r="D33" s="289"/>
      <c r="E33" s="289"/>
      <c r="F33" s="289"/>
      <c r="G33" s="289"/>
      <c r="H33" s="289"/>
      <c r="I33" s="15">
        <v>26</v>
      </c>
      <c r="J33" s="54">
        <f>IF(J31&gt;J27,J31-J27,0)</f>
        <v>397717</v>
      </c>
      <c r="K33" s="54">
        <f>IF(K31&gt;K27,K31-K27,0)</f>
        <v>529647</v>
      </c>
    </row>
    <row r="34" spans="1:11" ht="12.75">
      <c r="A34" s="242" t="s">
        <v>267</v>
      </c>
      <c r="B34" s="243"/>
      <c r="C34" s="243"/>
      <c r="D34" s="243"/>
      <c r="E34" s="243"/>
      <c r="F34" s="243"/>
      <c r="G34" s="243"/>
      <c r="H34" s="243"/>
      <c r="I34" s="286"/>
      <c r="J34" s="286"/>
      <c r="K34" s="287"/>
    </row>
    <row r="35" spans="1:11" ht="12.75">
      <c r="A35" s="250" t="s">
        <v>268</v>
      </c>
      <c r="B35" s="251"/>
      <c r="C35" s="251"/>
      <c r="D35" s="251"/>
      <c r="E35" s="251"/>
      <c r="F35" s="251"/>
      <c r="G35" s="251"/>
      <c r="H35" s="251"/>
      <c r="I35" s="15">
        <v>27</v>
      </c>
      <c r="J35" s="50"/>
      <c r="K35" s="50"/>
    </row>
    <row r="36" spans="1:11" ht="12.75">
      <c r="A36" s="250" t="s">
        <v>269</v>
      </c>
      <c r="B36" s="251"/>
      <c r="C36" s="251"/>
      <c r="D36" s="251"/>
      <c r="E36" s="251"/>
      <c r="F36" s="251"/>
      <c r="G36" s="251"/>
      <c r="H36" s="251"/>
      <c r="I36" s="15">
        <v>28</v>
      </c>
      <c r="J36" s="50"/>
      <c r="K36" s="50">
        <v>6863323</v>
      </c>
    </row>
    <row r="37" spans="1:11" ht="12.75">
      <c r="A37" s="250" t="s">
        <v>270</v>
      </c>
      <c r="B37" s="251"/>
      <c r="C37" s="251"/>
      <c r="D37" s="251"/>
      <c r="E37" s="251"/>
      <c r="F37" s="251"/>
      <c r="G37" s="251"/>
      <c r="H37" s="251"/>
      <c r="I37" s="15">
        <v>29</v>
      </c>
      <c r="J37" s="50"/>
      <c r="K37" s="50">
        <v>763018</v>
      </c>
    </row>
    <row r="38" spans="1:11" ht="12.75">
      <c r="A38" s="288" t="s">
        <v>271</v>
      </c>
      <c r="B38" s="289"/>
      <c r="C38" s="289"/>
      <c r="D38" s="289"/>
      <c r="E38" s="289"/>
      <c r="F38" s="289"/>
      <c r="G38" s="289"/>
      <c r="H38" s="289"/>
      <c r="I38" s="15">
        <v>30</v>
      </c>
      <c r="J38" s="52">
        <f>SUM(J36:J37)</f>
        <v>0</v>
      </c>
      <c r="K38" s="52">
        <f>SUM(K36:K37)</f>
        <v>7626341</v>
      </c>
    </row>
    <row r="39" spans="1:11" ht="12.75">
      <c r="A39" s="250" t="s">
        <v>272</v>
      </c>
      <c r="B39" s="251"/>
      <c r="C39" s="251"/>
      <c r="D39" s="251"/>
      <c r="E39" s="251"/>
      <c r="F39" s="251"/>
      <c r="G39" s="251"/>
      <c r="H39" s="251"/>
      <c r="I39" s="15">
        <v>31</v>
      </c>
      <c r="J39" s="52">
        <v>1762862</v>
      </c>
      <c r="K39" s="52"/>
    </row>
    <row r="40" spans="1:11" ht="12.75">
      <c r="A40" s="250" t="s">
        <v>273</v>
      </c>
      <c r="B40" s="251"/>
      <c r="C40" s="251"/>
      <c r="D40" s="251"/>
      <c r="E40" s="251"/>
      <c r="F40" s="251"/>
      <c r="G40" s="251"/>
      <c r="H40" s="251"/>
      <c r="I40" s="15">
        <v>32</v>
      </c>
      <c r="J40" s="52"/>
      <c r="K40" s="52"/>
    </row>
    <row r="41" spans="1:11" ht="12.75">
      <c r="A41" s="250" t="s">
        <v>274</v>
      </c>
      <c r="B41" s="251"/>
      <c r="C41" s="251"/>
      <c r="D41" s="251"/>
      <c r="E41" s="251"/>
      <c r="F41" s="251"/>
      <c r="G41" s="251"/>
      <c r="H41" s="251"/>
      <c r="I41" s="15">
        <v>33</v>
      </c>
      <c r="J41" s="52"/>
      <c r="K41" s="52"/>
    </row>
    <row r="42" spans="1:11" ht="12.75">
      <c r="A42" s="250" t="s">
        <v>275</v>
      </c>
      <c r="B42" s="251"/>
      <c r="C42" s="251"/>
      <c r="D42" s="251"/>
      <c r="E42" s="251"/>
      <c r="F42" s="251"/>
      <c r="G42" s="251"/>
      <c r="H42" s="251"/>
      <c r="I42" s="15">
        <v>34</v>
      </c>
      <c r="J42" s="52"/>
      <c r="K42" s="52"/>
    </row>
    <row r="43" spans="1:11" ht="12.75">
      <c r="A43" s="250" t="s">
        <v>276</v>
      </c>
      <c r="B43" s="251"/>
      <c r="C43" s="251"/>
      <c r="D43" s="251"/>
      <c r="E43" s="251"/>
      <c r="F43" s="251"/>
      <c r="G43" s="251"/>
      <c r="H43" s="251"/>
      <c r="I43" s="15">
        <v>35</v>
      </c>
      <c r="J43" s="52">
        <v>468356</v>
      </c>
      <c r="K43" s="52"/>
    </row>
    <row r="44" spans="1:11" ht="12.75">
      <c r="A44" s="288" t="s">
        <v>277</v>
      </c>
      <c r="B44" s="289"/>
      <c r="C44" s="289"/>
      <c r="D44" s="289"/>
      <c r="E44" s="289"/>
      <c r="F44" s="289"/>
      <c r="G44" s="289"/>
      <c r="H44" s="289"/>
      <c r="I44" s="15">
        <v>36</v>
      </c>
      <c r="J44" s="56">
        <f>SUM(J39:J43)</f>
        <v>2231218</v>
      </c>
      <c r="K44" s="56">
        <f>SUM(K39:K43)</f>
        <v>0</v>
      </c>
    </row>
    <row r="45" spans="1:11" ht="25.5" customHeight="1">
      <c r="A45" s="288" t="s">
        <v>278</v>
      </c>
      <c r="B45" s="289"/>
      <c r="C45" s="289"/>
      <c r="D45" s="289"/>
      <c r="E45" s="289"/>
      <c r="F45" s="289"/>
      <c r="G45" s="289"/>
      <c r="H45" s="289"/>
      <c r="I45" s="15">
        <v>37</v>
      </c>
      <c r="J45" s="57">
        <f>IF(J38&gt;J44,J38-J44,0)</f>
        <v>0</v>
      </c>
      <c r="K45" s="57">
        <f>IF(K38&gt;K44,K38-K44,0)</f>
        <v>7626341</v>
      </c>
    </row>
    <row r="46" spans="1:11" ht="24" customHeight="1">
      <c r="A46" s="288" t="s">
        <v>279</v>
      </c>
      <c r="B46" s="289"/>
      <c r="C46" s="289"/>
      <c r="D46" s="289"/>
      <c r="E46" s="289"/>
      <c r="F46" s="289"/>
      <c r="G46" s="289"/>
      <c r="H46" s="289"/>
      <c r="I46" s="15">
        <v>38</v>
      </c>
      <c r="J46" s="57">
        <f>IF(J38&lt;J44,J44-J38,0)</f>
        <v>2231218</v>
      </c>
      <c r="K46" s="57">
        <f>IF(K38&lt;K44,K44-K38,0)</f>
        <v>0</v>
      </c>
    </row>
    <row r="47" spans="1:12" ht="12.75">
      <c r="A47" s="250" t="s">
        <v>280</v>
      </c>
      <c r="B47" s="251"/>
      <c r="C47" s="251"/>
      <c r="D47" s="251"/>
      <c r="E47" s="251"/>
      <c r="F47" s="251"/>
      <c r="G47" s="251"/>
      <c r="H47" s="251"/>
      <c r="I47" s="15">
        <v>39</v>
      </c>
      <c r="J47" s="58">
        <f>IF(J19-J20+J32-J33+J45-J46&gt;0,J19-J20+J32-J33+J45-J46,0)</f>
        <v>0</v>
      </c>
      <c r="K47" s="164">
        <f>IF(K19-K20+K32-K33+K45-K46&gt;0,K19-K20+K32-K33+K45-K46,0)</f>
        <v>0</v>
      </c>
      <c r="L47" s="163"/>
    </row>
    <row r="48" spans="1:11" ht="12.75">
      <c r="A48" s="250" t="s">
        <v>281</v>
      </c>
      <c r="B48" s="251"/>
      <c r="C48" s="251"/>
      <c r="D48" s="251"/>
      <c r="E48" s="251"/>
      <c r="F48" s="251"/>
      <c r="G48" s="251"/>
      <c r="H48" s="251"/>
      <c r="I48" s="15">
        <v>40</v>
      </c>
      <c r="J48" s="59">
        <f>IF(J20-J19+J33-J32+J46-J45&gt;0,J20-J19+J33-J32+J46-J45,0)</f>
        <v>1320233</v>
      </c>
      <c r="K48" s="162">
        <f>IF(K20-K19+K33-K32+K46-K45&gt;0,K20-K19+K33-K32+K46-K45,0)</f>
        <v>2458809</v>
      </c>
    </row>
    <row r="49" spans="1:11" ht="12.75">
      <c r="A49" s="250" t="s">
        <v>282</v>
      </c>
      <c r="B49" s="251"/>
      <c r="C49" s="251"/>
      <c r="D49" s="251"/>
      <c r="E49" s="251"/>
      <c r="F49" s="251"/>
      <c r="G49" s="251"/>
      <c r="H49" s="251"/>
      <c r="I49" s="15">
        <v>41</v>
      </c>
      <c r="J49" s="52">
        <v>2131177</v>
      </c>
      <c r="K49" s="60">
        <v>2850597</v>
      </c>
    </row>
    <row r="50" spans="1:11" ht="12.75">
      <c r="A50" s="250" t="s">
        <v>283</v>
      </c>
      <c r="B50" s="251"/>
      <c r="C50" s="251"/>
      <c r="D50" s="251"/>
      <c r="E50" s="251"/>
      <c r="F50" s="251"/>
      <c r="G50" s="251"/>
      <c r="H50" s="251"/>
      <c r="I50" s="15">
        <v>42</v>
      </c>
      <c r="J50" s="61"/>
      <c r="K50" s="62"/>
    </row>
    <row r="51" spans="1:11" ht="12.75">
      <c r="A51" s="250" t="s">
        <v>284</v>
      </c>
      <c r="B51" s="251"/>
      <c r="C51" s="251"/>
      <c r="D51" s="251"/>
      <c r="E51" s="251"/>
      <c r="F51" s="251"/>
      <c r="G51" s="251"/>
      <c r="H51" s="251"/>
      <c r="I51" s="15">
        <v>43</v>
      </c>
      <c r="J51" s="56">
        <f>J49-J52</f>
        <v>1320233</v>
      </c>
      <c r="K51" s="56">
        <f>K49-K52</f>
        <v>2458809</v>
      </c>
    </row>
    <row r="52" spans="1:12" ht="12.75">
      <c r="A52" s="234" t="s">
        <v>285</v>
      </c>
      <c r="B52" s="235"/>
      <c r="C52" s="235"/>
      <c r="D52" s="235"/>
      <c r="E52" s="235"/>
      <c r="F52" s="235"/>
      <c r="G52" s="235"/>
      <c r="H52" s="235"/>
      <c r="I52" s="17">
        <v>44</v>
      </c>
      <c r="J52" s="63">
        <f>J49-J48</f>
        <v>810944</v>
      </c>
      <c r="K52" s="63">
        <f>K49-K48</f>
        <v>391788</v>
      </c>
      <c r="L52" s="20"/>
    </row>
    <row r="53" ht="12.75">
      <c r="J53" s="20"/>
    </row>
    <row r="54" spans="10:11" ht="12.75">
      <c r="J54" s="20"/>
      <c r="K54" s="20"/>
    </row>
    <row r="55" ht="12.75">
      <c r="K55" s="20"/>
    </row>
  </sheetData>
  <sheetProtection/>
  <mergeCells count="52"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allowBlank="1" sqref="J47:K48"/>
    <dataValidation type="whole" operator="greaterThanOrEqual" allowBlank="1" showErrorMessage="1" errorTitle="Pogrešan unos" error="Mogu se unijeti samo cjelobrojne pozitivne vrijednosti." sqref="J27:K27 J51:K51 J31:K33 J44:K46 J18:K19">
      <formula1>0</formula1>
    </dataValidation>
    <dataValidation operator="greaterThan" allowBlank="1" showInputMessage="1" showErrorMessage="1" sqref="J7:K12 J28:K30 J22:K26 J49:K49 J35:K43 J14:K17"/>
    <dataValidation type="whole" operator="greaterThanOrEqual" allowBlank="1" showInputMessage="1" showErrorMessage="1" errorTitle="Pogrešan unos" error="Mogu se unijeti samo cjelobrojne pozitivne vrijednosti." sqref="J13:K13 J20:K20 J52:K52">
      <formula1>0</formula1>
    </dataValidation>
    <dataValidation type="whole" operator="notEqual" allowBlank="1" showInputMessage="1" showErrorMessage="1" errorTitle="Pogrešan unos" error="Mogu se unijeti samo cjelobrojne vrijednosti." sqref="J50:K50">
      <formula1>9999999998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7"/>
  <sheetViews>
    <sheetView zoomScalePageLayoutView="0" workbookViewId="0" topLeftCell="A13">
      <selection activeCell="L11" sqref="L11"/>
    </sheetView>
  </sheetViews>
  <sheetFormatPr defaultColWidth="12.7109375" defaultRowHeight="12.75"/>
  <cols>
    <col min="1" max="8" width="12.7109375" style="1" customWidth="1"/>
    <col min="9" max="9" width="3.8515625" style="1" customWidth="1"/>
    <col min="10" max="16384" width="12.7109375" style="1" customWidth="1"/>
  </cols>
  <sheetData>
    <row r="1" spans="2:13" s="24" customFormat="1" ht="15">
      <c r="B1" s="290" t="s">
        <v>286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66"/>
    </row>
    <row r="2" spans="2:13" s="24" customFormat="1" ht="15.75"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2:13" s="24" customFormat="1" ht="15.75">
      <c r="B3" s="64"/>
      <c r="C3" s="65"/>
      <c r="D3" s="292" t="s">
        <v>287</v>
      </c>
      <c r="E3" s="292"/>
      <c r="F3" s="68">
        <v>42370</v>
      </c>
      <c r="G3" s="67" t="s">
        <v>110</v>
      </c>
      <c r="H3" s="293">
        <v>42643</v>
      </c>
      <c r="I3" s="294"/>
      <c r="J3" s="65"/>
      <c r="K3" s="65"/>
      <c r="L3" s="65"/>
      <c r="M3" s="70"/>
    </row>
    <row r="4" spans="2:13" s="24" customFormat="1" ht="15.75">
      <c r="B4" s="64"/>
      <c r="C4" s="65"/>
      <c r="D4" s="67"/>
      <c r="E4" s="67"/>
      <c r="F4" s="68"/>
      <c r="G4" s="67"/>
      <c r="H4" s="68"/>
      <c r="I4" s="69"/>
      <c r="J4" s="65"/>
      <c r="K4" s="65"/>
      <c r="L4" s="65"/>
      <c r="M4" s="70"/>
    </row>
    <row r="5" spans="2:12" ht="25.5">
      <c r="B5" s="285" t="s">
        <v>13</v>
      </c>
      <c r="C5" s="285"/>
      <c r="D5" s="285"/>
      <c r="E5" s="285"/>
      <c r="F5" s="285"/>
      <c r="G5" s="285"/>
      <c r="H5" s="285"/>
      <c r="I5" s="285"/>
      <c r="J5" s="47" t="s">
        <v>97</v>
      </c>
      <c r="K5" s="47" t="s">
        <v>288</v>
      </c>
      <c r="L5" s="47" t="s">
        <v>289</v>
      </c>
    </row>
    <row r="6" spans="2:12" ht="12.75">
      <c r="B6" s="295">
        <v>1</v>
      </c>
      <c r="C6" s="295"/>
      <c r="D6" s="295"/>
      <c r="E6" s="295"/>
      <c r="F6" s="295"/>
      <c r="G6" s="295"/>
      <c r="H6" s="295"/>
      <c r="I6" s="295"/>
      <c r="J6" s="71">
        <v>2</v>
      </c>
      <c r="K6" s="72" t="s">
        <v>237</v>
      </c>
      <c r="L6" s="49" t="s">
        <v>238</v>
      </c>
    </row>
    <row r="7" spans="2:12" ht="12.75">
      <c r="B7" s="274" t="s">
        <v>290</v>
      </c>
      <c r="C7" s="274"/>
      <c r="D7" s="274"/>
      <c r="E7" s="274"/>
      <c r="F7" s="274"/>
      <c r="G7" s="274"/>
      <c r="H7" s="274"/>
      <c r="I7" s="274"/>
      <c r="J7" s="5">
        <v>1</v>
      </c>
      <c r="K7" s="73">
        <v>111040350</v>
      </c>
      <c r="L7" s="73">
        <v>111040350</v>
      </c>
    </row>
    <row r="8" spans="2:12" ht="12.75">
      <c r="B8" s="274" t="s">
        <v>291</v>
      </c>
      <c r="C8" s="274"/>
      <c r="D8" s="274"/>
      <c r="E8" s="274"/>
      <c r="F8" s="274"/>
      <c r="G8" s="274"/>
      <c r="H8" s="274"/>
      <c r="I8" s="274"/>
      <c r="J8" s="5">
        <v>2</v>
      </c>
      <c r="K8" s="6"/>
      <c r="L8" s="6"/>
    </row>
    <row r="9" spans="2:12" ht="12.75">
      <c r="B9" s="274" t="s">
        <v>292</v>
      </c>
      <c r="C9" s="274"/>
      <c r="D9" s="274"/>
      <c r="E9" s="274"/>
      <c r="F9" s="274"/>
      <c r="G9" s="274"/>
      <c r="H9" s="274"/>
      <c r="I9" s="274"/>
      <c r="J9" s="5">
        <v>3</v>
      </c>
      <c r="K9" s="74">
        <v>1489063</v>
      </c>
      <c r="L9" s="74">
        <v>1838508</v>
      </c>
    </row>
    <row r="10" spans="2:12" ht="12.75">
      <c r="B10" s="274" t="s">
        <v>293</v>
      </c>
      <c r="C10" s="274"/>
      <c r="D10" s="274"/>
      <c r="E10" s="274"/>
      <c r="F10" s="274"/>
      <c r="G10" s="274"/>
      <c r="H10" s="274"/>
      <c r="I10" s="274"/>
      <c r="J10" s="5">
        <v>4</v>
      </c>
      <c r="K10" s="74">
        <v>-47275293</v>
      </c>
      <c r="L10" s="74">
        <v>-54261023</v>
      </c>
    </row>
    <row r="11" spans="2:12" ht="12.75">
      <c r="B11" s="274" t="s">
        <v>294</v>
      </c>
      <c r="C11" s="274"/>
      <c r="D11" s="274"/>
      <c r="E11" s="274"/>
      <c r="F11" s="274"/>
      <c r="G11" s="274"/>
      <c r="H11" s="274"/>
      <c r="I11" s="274"/>
      <c r="J11" s="5">
        <v>5</v>
      </c>
      <c r="K11" s="74">
        <v>-9094494</v>
      </c>
      <c r="L11" s="74">
        <v>-14798321</v>
      </c>
    </row>
    <row r="12" spans="2:12" ht="12.75">
      <c r="B12" s="274" t="s">
        <v>295</v>
      </c>
      <c r="C12" s="274"/>
      <c r="D12" s="274"/>
      <c r="E12" s="274"/>
      <c r="F12" s="274"/>
      <c r="G12" s="274"/>
      <c r="H12" s="274"/>
      <c r="I12" s="274"/>
      <c r="J12" s="5">
        <v>6</v>
      </c>
      <c r="K12" s="6">
        <v>169359566</v>
      </c>
      <c r="L12" s="6">
        <v>167683074</v>
      </c>
    </row>
    <row r="13" spans="2:12" ht="12.75">
      <c r="B13" s="274" t="s">
        <v>296</v>
      </c>
      <c r="C13" s="274"/>
      <c r="D13" s="274"/>
      <c r="E13" s="274"/>
      <c r="F13" s="274"/>
      <c r="G13" s="274"/>
      <c r="H13" s="274"/>
      <c r="I13" s="274"/>
      <c r="J13" s="5">
        <v>7</v>
      </c>
      <c r="K13" s="6"/>
      <c r="L13" s="6"/>
    </row>
    <row r="14" spans="2:12" ht="12.75">
      <c r="B14" s="274" t="s">
        <v>297</v>
      </c>
      <c r="C14" s="274"/>
      <c r="D14" s="274"/>
      <c r="E14" s="274"/>
      <c r="F14" s="274"/>
      <c r="G14" s="274"/>
      <c r="H14" s="274"/>
      <c r="I14" s="274"/>
      <c r="J14" s="5">
        <v>8</v>
      </c>
      <c r="K14" s="6"/>
      <c r="L14" s="6"/>
    </row>
    <row r="15" spans="2:12" ht="12.75">
      <c r="B15" s="274" t="s">
        <v>298</v>
      </c>
      <c r="C15" s="274"/>
      <c r="D15" s="274"/>
      <c r="E15" s="274"/>
      <c r="F15" s="274"/>
      <c r="G15" s="274"/>
      <c r="H15" s="274"/>
      <c r="I15" s="274"/>
      <c r="J15" s="5">
        <v>9</v>
      </c>
      <c r="K15" s="6"/>
      <c r="L15" s="6"/>
    </row>
    <row r="16" spans="2:12" ht="12.75">
      <c r="B16" s="258" t="s">
        <v>299</v>
      </c>
      <c r="C16" s="258"/>
      <c r="D16" s="258"/>
      <c r="E16" s="258"/>
      <c r="F16" s="258"/>
      <c r="G16" s="258"/>
      <c r="H16" s="258"/>
      <c r="I16" s="258"/>
      <c r="J16" s="5">
        <v>10</v>
      </c>
      <c r="K16" s="30">
        <f>SUM(K7:K15)</f>
        <v>225519192</v>
      </c>
      <c r="L16" s="30">
        <f>SUM(L7:L15)</f>
        <v>211502588</v>
      </c>
    </row>
    <row r="17" spans="2:12" ht="12.75">
      <c r="B17" s="274" t="s">
        <v>300</v>
      </c>
      <c r="C17" s="274"/>
      <c r="D17" s="274"/>
      <c r="E17" s="274"/>
      <c r="F17" s="274"/>
      <c r="G17" s="274"/>
      <c r="H17" s="274"/>
      <c r="I17" s="274"/>
      <c r="J17" s="5">
        <v>11</v>
      </c>
      <c r="K17" s="6"/>
      <c r="L17" s="6"/>
    </row>
    <row r="18" spans="2:12" ht="12.75">
      <c r="B18" s="274" t="s">
        <v>301</v>
      </c>
      <c r="C18" s="274"/>
      <c r="D18" s="274"/>
      <c r="E18" s="274"/>
      <c r="F18" s="274"/>
      <c r="G18" s="274"/>
      <c r="H18" s="274"/>
      <c r="I18" s="274"/>
      <c r="J18" s="5">
        <v>12</v>
      </c>
      <c r="K18" s="6"/>
      <c r="L18" s="6"/>
    </row>
    <row r="19" spans="2:12" ht="12.75">
      <c r="B19" s="274" t="s">
        <v>302</v>
      </c>
      <c r="C19" s="274"/>
      <c r="D19" s="274"/>
      <c r="E19" s="274"/>
      <c r="F19" s="274"/>
      <c r="G19" s="274"/>
      <c r="H19" s="274"/>
      <c r="I19" s="274"/>
      <c r="J19" s="5">
        <v>13</v>
      </c>
      <c r="K19" s="6"/>
      <c r="L19" s="6"/>
    </row>
    <row r="20" spans="2:12" ht="12.75">
      <c r="B20" s="274" t="s">
        <v>303</v>
      </c>
      <c r="C20" s="274"/>
      <c r="D20" s="274"/>
      <c r="E20" s="274"/>
      <c r="F20" s="274"/>
      <c r="G20" s="274"/>
      <c r="H20" s="274"/>
      <c r="I20" s="274"/>
      <c r="J20" s="5">
        <v>14</v>
      </c>
      <c r="K20" s="6"/>
      <c r="L20" s="6"/>
    </row>
    <row r="21" spans="2:12" ht="12.75">
      <c r="B21" s="274" t="s">
        <v>304</v>
      </c>
      <c r="C21" s="274"/>
      <c r="D21" s="274"/>
      <c r="E21" s="274"/>
      <c r="F21" s="274"/>
      <c r="G21" s="274"/>
      <c r="H21" s="274"/>
      <c r="I21" s="274"/>
      <c r="J21" s="5">
        <v>15</v>
      </c>
      <c r="K21" s="6"/>
      <c r="L21" s="6"/>
    </row>
    <row r="22" spans="2:12" ht="12.75">
      <c r="B22" s="274" t="s">
        <v>305</v>
      </c>
      <c r="C22" s="274"/>
      <c r="D22" s="274"/>
      <c r="E22" s="274"/>
      <c r="F22" s="274"/>
      <c r="G22" s="274"/>
      <c r="H22" s="274"/>
      <c r="I22" s="274"/>
      <c r="J22" s="5">
        <v>16</v>
      </c>
      <c r="K22" s="6"/>
      <c r="L22" s="6"/>
    </row>
    <row r="23" spans="2:12" ht="12.75">
      <c r="B23" s="258" t="s">
        <v>306</v>
      </c>
      <c r="C23" s="258"/>
      <c r="D23" s="258"/>
      <c r="E23" s="258"/>
      <c r="F23" s="258"/>
      <c r="G23" s="258"/>
      <c r="H23" s="258"/>
      <c r="I23" s="258"/>
      <c r="J23" s="5">
        <v>17</v>
      </c>
      <c r="K23" s="39">
        <f>SUM(K17:K22)</f>
        <v>0</v>
      </c>
      <c r="L23" s="39">
        <f>SUM(L17:L22)</f>
        <v>0</v>
      </c>
    </row>
    <row r="24" spans="2:12" ht="12.75">
      <c r="B24" s="242"/>
      <c r="C24" s="243"/>
      <c r="D24" s="243"/>
      <c r="E24" s="243"/>
      <c r="F24" s="243"/>
      <c r="G24" s="243"/>
      <c r="H24" s="243"/>
      <c r="I24" s="243"/>
      <c r="J24" s="286"/>
      <c r="K24" s="286"/>
      <c r="L24" s="287"/>
    </row>
    <row r="25" spans="2:12" ht="12.75">
      <c r="B25" s="298" t="s">
        <v>307</v>
      </c>
      <c r="C25" s="299"/>
      <c r="D25" s="299"/>
      <c r="E25" s="299"/>
      <c r="F25" s="299"/>
      <c r="G25" s="299"/>
      <c r="H25" s="299"/>
      <c r="I25" s="299"/>
      <c r="J25" s="75">
        <v>18</v>
      </c>
      <c r="K25" s="76">
        <f>+K16</f>
        <v>225519192</v>
      </c>
      <c r="L25" s="76">
        <f>+L16</f>
        <v>211502588</v>
      </c>
    </row>
    <row r="26" spans="2:12" ht="17.25" customHeight="1">
      <c r="B26" s="234" t="s">
        <v>308</v>
      </c>
      <c r="C26" s="235"/>
      <c r="D26" s="235"/>
      <c r="E26" s="235"/>
      <c r="F26" s="235"/>
      <c r="G26" s="235"/>
      <c r="H26" s="235"/>
      <c r="I26" s="235"/>
      <c r="J26" s="17">
        <v>19</v>
      </c>
      <c r="K26" s="77"/>
      <c r="L26" s="77"/>
    </row>
    <row r="27" spans="2:12" ht="30" customHeight="1">
      <c r="B27" s="296" t="s">
        <v>309</v>
      </c>
      <c r="C27" s="297"/>
      <c r="D27" s="297"/>
      <c r="E27" s="297"/>
      <c r="F27" s="297"/>
      <c r="G27" s="297"/>
      <c r="H27" s="297"/>
      <c r="I27" s="297"/>
      <c r="J27" s="297"/>
      <c r="K27" s="297"/>
      <c r="L27" s="297"/>
    </row>
  </sheetData>
  <sheetProtection/>
  <protectedRanges>
    <protectedRange sqref="F3:F4" name="Range1_1_1"/>
    <protectedRange sqref="H3:I4" name="Range1_2"/>
  </protectedRanges>
  <mergeCells count="26">
    <mergeCell ref="B26:I26"/>
    <mergeCell ref="B27:L27"/>
    <mergeCell ref="B20:I20"/>
    <mergeCell ref="B21:I21"/>
    <mergeCell ref="B22:I22"/>
    <mergeCell ref="B23:I23"/>
    <mergeCell ref="B24:L24"/>
    <mergeCell ref="B25:I25"/>
    <mergeCell ref="B14:I14"/>
    <mergeCell ref="B15:I15"/>
    <mergeCell ref="B16:I16"/>
    <mergeCell ref="B17:I17"/>
    <mergeCell ref="B18:I18"/>
    <mergeCell ref="B19:I19"/>
    <mergeCell ref="B8:I8"/>
    <mergeCell ref="B9:I9"/>
    <mergeCell ref="B10:I10"/>
    <mergeCell ref="B11:I11"/>
    <mergeCell ref="B12:I12"/>
    <mergeCell ref="B13:I13"/>
    <mergeCell ref="B1:L1"/>
    <mergeCell ref="D3:E3"/>
    <mergeCell ref="H3:I3"/>
    <mergeCell ref="B5:I5"/>
    <mergeCell ref="B6:I6"/>
    <mergeCell ref="B7:I7"/>
  </mergeCells>
  <conditionalFormatting sqref="H3:H4">
    <cfRule type="cellIs" priority="2" dxfId="0" operator="lessThan" stopIfTrue="1">
      <formula>#REF!</formula>
    </cfRule>
  </conditionalFormatting>
  <conditionalFormatting sqref="H3:H4">
    <cfRule type="cellIs" priority="1" dxfId="0" operator="lessThan" stopIfTrue="1">
      <formula>#REF!</formula>
    </cfRule>
  </conditionalFormatting>
  <dataValidations count="4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3:F4 H3:H4">
      <formula1>39448</formula1>
    </dataValidation>
    <dataValidation type="whole" operator="greaterThanOrEqual" allowBlank="1" showInputMessage="1" showErrorMessage="1" errorTitle="Pogrešan unos" error="Mogu se unijeti samo cjelobrojne pozitivne vrijednosti." sqref="K23:L24 K16:L16 K7:L7 K11:L11">
      <formula1>0</formula1>
    </dataValidation>
    <dataValidation type="whole" operator="notEqual" allowBlank="1" showInputMessage="1" showErrorMessage="1" errorTitle="Pogrešan unos" error="Mogu se unijeti samo cjelobrojne vrijednosti." sqref="K17:L22 K8:L8 K12:L15">
      <formula1>999999999999</formula1>
    </dataValidation>
    <dataValidation type="whole" operator="notEqual" allowBlank="1" showInputMessage="1" showErrorMessage="1" errorTitle="Pogrešan unos" error="Mogu se unijeti samo cjelobrojne vrijednosti." sqref="K25:L26">
      <formula1>9999999999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2016-10-27T09:03:50Z</cp:lastPrinted>
  <dcterms:created xsi:type="dcterms:W3CDTF">2008-10-17T11:51:54Z</dcterms:created>
  <dcterms:modified xsi:type="dcterms:W3CDTF">2016-10-27T09:12:22Z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