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<sst xmlns="http://schemas.openxmlformats.org/spreadsheetml/2006/main" count="335" uniqueCount="303">
  <si>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</si>
  <si>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</si>
  <si>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</si>
  <si>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</si>
  <si>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</si>
  <si>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</si>
  <si>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</si>
  <si>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</si>
  <si>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</si>
  <si>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</si>
  <si>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</si>
  <si>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</si>
  <si>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</si>
  <si>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</si>
  <si>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</si>
  <si>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</si>
  <si>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</si>
  <si>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</si>
  <si>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</si>
  <si>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</si>
  <si>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</si>
  <si>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</si>
  <si>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</si>
  <si>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</si>
  <si>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</si>
  <si>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</si>
  <si>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</si>
  <si>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</si>
  <si>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</si>
  <si>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</si>
  <si>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</si>
  <si>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</si>
  <si>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</si>
  <si>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</si>
  <si>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</si>
  <si>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</si>
  <si>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</si>
  <si>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</si>
  <si>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</si>
  <si>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</si>
  <si>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</si>
  <si>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</si>
  <si>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</si>
  <si>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</si>
  <si>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</si>
  <si>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</si>
  <si>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</si>
  <si>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</si>
  <si>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</si>
  <si>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</si>
  <si>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</si>
  <si>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</si>
  <si>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</si>
  <si>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</si>
  <si>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</si>
  <si>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</si>
  <si>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</si>
  <si>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</si>
  <si>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</si>
  <si>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</si>
  <si>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</si>
  <si>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</si>
  <si>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</si>
  <si>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</si>
  <si>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</si>
  <si>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</si>
  <si>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</si>
  <si>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</si>
  <si>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</si>
  <si>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</si>
  <si>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</si>
  <si>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</si>
  <si>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</si>
  <si>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</si>
  <si>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</si>
  <si>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</si>
  <si>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</si>
  <si>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</si>
  <si>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</si>
  <si>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</si>
  <si>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</si>
  <si>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</si>
  <si>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</si>
  <si>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</si>
  <si>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</si>
  <si>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</si>
  <si>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</si>
  <si>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</si>
  <si>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</si>
  <si>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</si>
  <si>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</si>
  <si>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</si>
  <si>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</si>
  <si>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</si>
  <si>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</si>
  <si>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</si>
  <si>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</si>
  <si>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</si>
  <si>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</si>
  <si>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</si>
  <si>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</si>
  <si>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</si>
  <si>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</si>
  <si>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</si>
  <si>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</si>
  <si>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</si>
  <si>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</si>
  <si>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</si>
  <si>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</si>
  <si>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</si>
  <si>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</si>
  <si>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</si>
  <si>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</si>
  <si>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</si>
  <si>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</si>
  <si>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</si>
  <si>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</si>
  <si>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</si>
  <si>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</si>
  <si>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</si>
  <si>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</si>
  <si>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</si>
  <si>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</si>
  <si>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</si>
  <si>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</si>
  <si>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</si>
  <si>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</si>
  <si>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</si>
  <si>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</si>
  <si>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</si>
  <si>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</si>
  <si>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</si>
  <si>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</si>
  <si>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</si>
  <si>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</si>
  <si>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</si>
  <si>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</si>
  <si>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</si>
  <si>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</si>
  <si>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</si>
  <si>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</si>
  <si>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</si>
  <si>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</si>
  <si>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</si>
  <si>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</si>
  <si>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</si>
  <si>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</si>
  <si>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</si>
  <si>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</si>
  <si>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</si>
  <si>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</si>
  <si>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</si>
  <si>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</si>
  <si>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</si>
  <si>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</si>
  <si>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</si>
  <si>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</si>
  <si>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</si>
  <si>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</si>
  <si>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</si>
  <si>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</si>
  <si>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</si>
  <si>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</si>
  <si>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</si>
  <si>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</si>
  <si>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</si>
  <si>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</si>
  <si>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</si>
  <si>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</si>
  <si>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</si>
  <si>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</si>
  <si>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</si>
  <si>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</si>
  <si>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</si>
  <si>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</si>
  <si>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</si>
  <si>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</si>
  <si>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</si>
  <si>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</si>
  <si>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</si>
  <si>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</si>
  <si>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</si>
  <si>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</si>
  <si>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</si>
  <si>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</si>
  <si>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</si>
  <si>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</si>
  <si>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</si>
  <si>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</si>
  <si>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</si>
  <si>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</si>
  <si>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</si>
  <si>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</si>
  <si>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</si>
  <si>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</si>
  <si>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</si>
  <si>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</si>
  <si>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</si>
  <si>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</si>
  <si>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</si>
  <si>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</si>
  <si>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</si>
  <si>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</si>
  <si>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</si>
  <si>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</si>
  <si>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</si>
  <si>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</si>
  <si>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</si>
  <si>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</si>
  <si>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</si>
  <si>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</si>
  <si>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</si>
  <si>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</si>
  <si>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</si>
  <si>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</si>
  <si>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</si>
  <si>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</si>
  <si>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</si>
  <si>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</si>
  <si>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</si>
  <si>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</si>
  <si>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</si>
  <si>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</si>
  <si>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</si>
  <si>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</si>
  <si>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</si>
  <si>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</si>
  <si>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</si>
  <si>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</si>
  <si>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</si>
  <si>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</si>
  <si>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</si>
  <si>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</si>
  <si>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</si>
  <si>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</si>
  <si>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</si>
  <si>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</si>
  <si>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</si>
  <si>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</si>
  <si>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</si>
  <si>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</si>
  <si>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</si>
  <si>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</si>
  <si>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</si>
  <si>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</si>
  <si>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</si>
  <si>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</si>
  <si>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</si>
  <si>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</si>
  <si>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</si>
  <si>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</si>
  <si>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</si>
  <si>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</si>
  <si>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</si>
  <si>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</si>
  <si>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</si>
  <si>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</si>
  <si>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</si>
  <si>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</si>
  <si>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</si>
  <si>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</si>
  <si>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</si>
  <si>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</si>
  <si>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</si>
  <si>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</si>
  <si>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</si>
  <si>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</si>
  <si>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</si>
  <si>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</si>
  <si>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</si>
  <si>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</si>
  <si>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</si>
  <si>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</si>
  <si>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</si>
  <si>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</si>
  <si>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</si>
  <si>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</si>
  <si>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</si>
  <si>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</si>
  <si>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</si>
  <si>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</si>
  <si>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</si>
  <si>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</si>
  <si>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</si>
  <si>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</si>
  <si>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</si>
  <si>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</si>
  <si>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</si>
  <si>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</si>
  <si>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</si>
  <si>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</si>
  <si>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</si>
  <si>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</si>
  <si>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</si>
  <si>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</si>
  <si>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</si>
  <si>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</si>
  <si>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</si>
  <si>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</si>
  <si>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</si>
  <si>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</si>
  <si>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30.06.2015.</t>
  </si>
  <si>
    <t>u razdoblju 01.01.2015. do 30.06.2015.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</si>
</sst>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33" borderId="15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33" borderId="12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62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14" fontId="8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9" fillId="0" borderId="22" xfId="57" applyFont="1" applyFill="1" applyBorder="1" applyAlignment="1" applyProtection="1">
      <alignment horizontal="left" vertical="center" wrapText="1"/>
      <protection hidden="1"/>
    </xf>
    <xf numFmtId="0" fontId="9" fillId="0" borderId="21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22" xfId="57" applyFont="1" applyBorder="1" applyAlignment="1" applyProtection="1">
      <alignment horizontal="left" vertical="center" wrapText="1"/>
      <protection hidden="1"/>
    </xf>
    <xf numFmtId="0" fontId="9" fillId="0" borderId="21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9" fillId="0" borderId="22" xfId="57" applyFont="1" applyFill="1" applyBorder="1" applyAlignment="1" applyProtection="1">
      <alignment/>
      <protection hidden="1"/>
    </xf>
    <xf numFmtId="0" fontId="9" fillId="0" borderId="22" xfId="57" applyFont="1" applyBorder="1" applyAlignment="1" applyProtection="1">
      <alignment wrapText="1"/>
      <protection hidden="1"/>
    </xf>
    <xf numFmtId="0" fontId="9" fillId="0" borderId="21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2" xfId="57" applyFont="1" applyBorder="1" applyAlignment="1" applyProtection="1">
      <alignment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vertical="top"/>
      <protection hidden="1"/>
    </xf>
    <xf numFmtId="1" fontId="8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horizontal="right" vertical="center"/>
      <protection hidden="1"/>
    </xf>
    <xf numFmtId="3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7" applyFont="1" applyBorder="1" applyAlignment="1" applyProtection="1">
      <alignment vertical="top"/>
      <protection hidden="1"/>
    </xf>
    <xf numFmtId="0" fontId="8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/>
      <protection hidden="1"/>
    </xf>
    <xf numFmtId="0" fontId="9" fillId="0" borderId="0" xfId="57" applyFont="1" applyBorder="1" applyAlignment="1">
      <alignment/>
      <protection/>
    </xf>
    <xf numFmtId="49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7" applyFont="1" applyBorder="1" applyAlignment="1" applyProtection="1">
      <alignment horizontal="left" vertical="top" wrapText="1"/>
      <protection hidden="1"/>
    </xf>
    <xf numFmtId="0" fontId="9" fillId="0" borderId="21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center"/>
      <protection hidden="1" locked="0"/>
    </xf>
    <xf numFmtId="0" fontId="9" fillId="0" borderId="22" xfId="57" applyFont="1" applyBorder="1" applyAlignment="1" applyProtection="1">
      <alignment horizontal="left" vertical="top" indent="2"/>
      <protection hidden="1"/>
    </xf>
    <xf numFmtId="0" fontId="9" fillId="0" borderId="22" xfId="57" applyFont="1" applyBorder="1" applyAlignment="1" applyProtection="1">
      <alignment horizontal="left" vertical="top" wrapText="1" indent="2"/>
      <protection hidden="1"/>
    </xf>
    <xf numFmtId="0" fontId="9" fillId="0" borderId="21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8" fillId="0" borderId="21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2" xfId="57" applyNumberFormat="1" applyFont="1" applyBorder="1" applyAlignment="1" applyProtection="1">
      <alignment horizontal="center" vertical="center"/>
      <protection hidden="1" locked="0"/>
    </xf>
    <xf numFmtId="0" fontId="9" fillId="0" borderId="21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22" xfId="57" applyFont="1" applyBorder="1" applyAlignment="1" applyProtection="1">
      <alignment horizontal="left"/>
      <protection hidden="1"/>
    </xf>
    <xf numFmtId="0" fontId="9" fillId="0" borderId="10" xfId="57" applyFont="1" applyBorder="1" applyAlignment="1" applyProtection="1">
      <alignment/>
      <protection hidden="1"/>
    </xf>
    <xf numFmtId="0" fontId="9" fillId="0" borderId="11" xfId="57" applyFont="1" applyBorder="1" applyAlignment="1" applyProtection="1">
      <alignment/>
      <protection hidden="1"/>
    </xf>
    <xf numFmtId="0" fontId="9" fillId="0" borderId="21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2" xfId="57" applyFont="1" applyFill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vertical="center"/>
      <protection hidden="1"/>
    </xf>
    <xf numFmtId="0" fontId="10" fillId="0" borderId="22" xfId="62" applyFont="1" applyFill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0" fillId="0" borderId="22" xfId="62" applyFont="1" applyBorder="1" applyAlignment="1">
      <alignment/>
      <protection/>
    </xf>
    <xf numFmtId="0" fontId="8" fillId="0" borderId="21" xfId="57" applyFont="1" applyBorder="1" applyAlignment="1" applyProtection="1">
      <alignment vertical="center"/>
      <protection hidden="1"/>
    </xf>
    <xf numFmtId="0" fontId="9" fillId="0" borderId="23" xfId="57" applyFont="1" applyBorder="1" applyAlignment="1" applyProtection="1">
      <alignment/>
      <protection hidden="1"/>
    </xf>
    <xf numFmtId="0" fontId="9" fillId="0" borderId="23" xfId="57" applyFont="1" applyBorder="1" applyAlignment="1">
      <alignment/>
      <protection/>
    </xf>
    <xf numFmtId="0" fontId="9" fillId="0" borderId="24" xfId="57" applyFont="1" applyBorder="1" applyAlignment="1" applyProtection="1">
      <alignment/>
      <protection hidden="1"/>
    </xf>
    <xf numFmtId="0" fontId="9" fillId="0" borderId="25" xfId="57" applyFont="1" applyFill="1" applyBorder="1" applyAlignment="1" applyProtection="1">
      <alignment horizontal="right" vertical="top" wrapText="1"/>
      <protection hidden="1"/>
    </xf>
    <xf numFmtId="0" fontId="9" fillId="0" borderId="26" xfId="57" applyFont="1" applyFill="1" applyBorder="1" applyAlignment="1" applyProtection="1">
      <alignment horizontal="right" vertical="top" wrapText="1"/>
      <protection hidden="1"/>
    </xf>
    <xf numFmtId="0" fontId="9" fillId="0" borderId="26" xfId="57" applyFont="1" applyFill="1" applyBorder="1" applyAlignment="1" applyProtection="1">
      <alignment/>
      <protection hidden="1"/>
    </xf>
    <xf numFmtId="0" fontId="9" fillId="0" borderId="27" xfId="57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 vertical="center"/>
      <protection locked="0"/>
    </xf>
    <xf numFmtId="0" fontId="9" fillId="0" borderId="26" xfId="57" applyFont="1" applyFill="1" applyBorder="1" applyAlignment="1" applyProtection="1">
      <alignment horizontal="center" vertical="top"/>
      <protection hidden="1"/>
    </xf>
    <xf numFmtId="0" fontId="9" fillId="0" borderId="26" xfId="57" applyFont="1" applyFill="1" applyBorder="1" applyAlignment="1" applyProtection="1">
      <alignment horizontal="center"/>
      <protection hidden="1"/>
    </xf>
    <xf numFmtId="0" fontId="9" fillId="0" borderId="21" xfId="57" applyFont="1" applyBorder="1" applyAlignment="1" applyProtection="1">
      <alignment horizontal="right" vertical="center" wrapText="1"/>
      <protection hidden="1"/>
    </xf>
    <xf numFmtId="0" fontId="9" fillId="0" borderId="22" xfId="57" applyFont="1" applyBorder="1" applyAlignment="1" applyProtection="1">
      <alignment horizontal="right" wrapText="1"/>
      <protection hidden="1"/>
    </xf>
    <xf numFmtId="49" fontId="14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8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21" xfId="57" applyFont="1" applyBorder="1" applyAlignment="1" applyProtection="1">
      <alignment horizontal="right" vertical="center"/>
      <protection hidden="1"/>
    </xf>
    <xf numFmtId="0" fontId="9" fillId="0" borderId="22" xfId="57" applyFont="1" applyBorder="1" applyAlignment="1" applyProtection="1">
      <alignment horizontal="right"/>
      <protection hidden="1"/>
    </xf>
    <xf numFmtId="49" fontId="8" fillId="0" borderId="25" xfId="57" applyNumberFormat="1" applyFont="1" applyFill="1" applyBorder="1" applyAlignment="1" applyProtection="1">
      <alignment horizontal="left" vertical="center"/>
      <protection hidden="1" locked="0"/>
    </xf>
    <xf numFmtId="0" fontId="9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0" fillId="0" borderId="22" xfId="62" applyFont="1" applyBorder="1" applyAlignment="1">
      <alignment/>
      <protection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8" xfId="57" applyFont="1" applyBorder="1" applyAlignment="1" applyProtection="1">
      <alignment horizontal="center" vertical="top"/>
      <protection hidden="1"/>
    </xf>
    <xf numFmtId="0" fontId="9" fillId="0" borderId="28" xfId="57" applyFont="1" applyBorder="1" applyAlignment="1">
      <alignment horizontal="center"/>
      <protection/>
    </xf>
    <xf numFmtId="0" fontId="9" fillId="0" borderId="29" xfId="57" applyFont="1" applyBorder="1" applyAlignment="1">
      <alignment/>
      <protection/>
    </xf>
    <xf numFmtId="49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5" xfId="57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>
      <alignment/>
      <protection/>
    </xf>
    <xf numFmtId="0" fontId="9" fillId="0" borderId="27" xfId="57" applyFont="1" applyFill="1" applyBorder="1" applyAlignment="1">
      <alignment/>
      <protection/>
    </xf>
    <xf numFmtId="0" fontId="6" fillId="0" borderId="30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0" xfId="57" applyFont="1" applyBorder="1" applyAlignment="1" applyProtection="1">
      <alignment horizontal="center"/>
      <protection hidden="1"/>
    </xf>
    <xf numFmtId="0" fontId="8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27" xfId="57" applyFont="1" applyFill="1" applyBorder="1" applyAlignment="1" applyProtection="1">
      <alignment horizontal="left" vertical="center"/>
      <protection hidden="1" locked="0"/>
    </xf>
    <xf numFmtId="0" fontId="8" fillId="0" borderId="25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9" fillId="0" borderId="21" xfId="57" applyFont="1" applyBorder="1" applyAlignment="1" applyProtection="1">
      <alignment horizontal="center" vertical="center"/>
      <protection hidden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22" xfId="57" applyFont="1" applyBorder="1" applyAlignment="1">
      <alignment horizontal="center"/>
      <protection/>
    </xf>
    <xf numFmtId="0" fontId="9" fillId="0" borderId="26" xfId="57" applyFont="1" applyFill="1" applyBorder="1" applyAlignment="1">
      <alignment horizontal="left"/>
      <protection/>
    </xf>
    <xf numFmtId="0" fontId="9" fillId="0" borderId="27" xfId="57" applyFont="1" applyFill="1" applyBorder="1" applyAlignment="1">
      <alignment horizontal="left"/>
      <protection/>
    </xf>
    <xf numFmtId="0" fontId="9" fillId="0" borderId="0" xfId="57" applyFont="1" applyBorder="1" applyAlignment="1" applyProtection="1">
      <alignment horizontal="right" vertical="center"/>
      <protection hidden="1"/>
    </xf>
    <xf numFmtId="0" fontId="14" fillId="0" borderId="25" xfId="53" applyFont="1" applyFill="1" applyBorder="1" applyAlignment="1" applyProtection="1">
      <alignment/>
      <protection hidden="1" locked="0"/>
    </xf>
    <xf numFmtId="0" fontId="8" fillId="0" borderId="26" xfId="57" applyFont="1" applyFill="1" applyBorder="1" applyAlignment="1" applyProtection="1">
      <alignment/>
      <protection hidden="1" locked="0"/>
    </xf>
    <xf numFmtId="0" fontId="8" fillId="0" borderId="27" xfId="57" applyFont="1" applyFill="1" applyBorder="1" applyAlignment="1" applyProtection="1">
      <alignment/>
      <protection hidden="1" locked="0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6" xfId="57" applyFont="1" applyFill="1" applyBorder="1" applyAlignment="1">
      <alignment horizontal="left" vertical="center"/>
      <protection/>
    </xf>
    <xf numFmtId="1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0" fontId="8" fillId="0" borderId="21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7" fillId="0" borderId="21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22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top" wrapText="1"/>
      <protection hidden="1"/>
    </xf>
    <xf numFmtId="0" fontId="8" fillId="0" borderId="31" xfId="0" applyFont="1" applyFill="1" applyBorder="1" applyAlignment="1" applyProtection="1">
      <alignment vertical="center" wrapText="1"/>
      <protection hidden="1"/>
    </xf>
    <xf numFmtId="0" fontId="8" fillId="0" borderId="32" xfId="0" applyFont="1" applyFill="1" applyBorder="1" applyAlignment="1" applyProtection="1">
      <alignment vertical="center" wrapText="1"/>
      <protection hidden="1"/>
    </xf>
    <xf numFmtId="0" fontId="8" fillId="0" borderId="33" xfId="0" applyFont="1" applyFill="1" applyBorder="1" applyAlignment="1" applyProtection="1">
      <alignment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8" fillId="0" borderId="36" xfId="0" applyFont="1" applyFill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 indent="1"/>
    </xf>
    <xf numFmtId="0" fontId="8" fillId="0" borderId="41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14" fontId="8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31" sqref="D31:G31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43" t="s">
        <v>191</v>
      </c>
      <c r="B1" s="144"/>
      <c r="C1" s="144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70" t="s">
        <v>192</v>
      </c>
      <c r="B2" s="171"/>
      <c r="C2" s="171"/>
      <c r="D2" s="172"/>
      <c r="E2" s="47">
        <v>42005</v>
      </c>
      <c r="F2" s="48"/>
      <c r="G2" s="49" t="s">
        <v>193</v>
      </c>
      <c r="H2" s="47">
        <v>42185</v>
      </c>
      <c r="I2" s="50"/>
      <c r="J2" s="1"/>
      <c r="K2" s="1"/>
      <c r="L2" s="1"/>
    </row>
    <row r="3" spans="1:12" ht="13.5">
      <c r="A3" s="51"/>
      <c r="B3" s="52"/>
      <c r="C3" s="52"/>
      <c r="D3" s="52"/>
      <c r="E3" s="53"/>
      <c r="F3" s="53"/>
      <c r="G3" s="52"/>
      <c r="H3" s="52"/>
      <c r="I3" s="54"/>
      <c r="J3" s="1"/>
      <c r="K3" s="1"/>
      <c r="L3" s="1"/>
    </row>
    <row r="4" spans="1:12" ht="15.75">
      <c r="A4" s="173" t="s">
        <v>252</v>
      </c>
      <c r="B4" s="174"/>
      <c r="C4" s="174"/>
      <c r="D4" s="174"/>
      <c r="E4" s="174"/>
      <c r="F4" s="174"/>
      <c r="G4" s="174"/>
      <c r="H4" s="174"/>
      <c r="I4" s="175"/>
      <c r="J4" s="1"/>
      <c r="K4" s="1"/>
      <c r="L4" s="1"/>
    </row>
    <row r="5" spans="1:12" ht="13.5">
      <c r="A5" s="55"/>
      <c r="B5" s="56"/>
      <c r="C5" s="56"/>
      <c r="D5" s="56"/>
      <c r="E5" s="57"/>
      <c r="F5" s="58"/>
      <c r="G5" s="59"/>
      <c r="H5" s="62"/>
      <c r="I5" s="63"/>
      <c r="J5" s="1"/>
      <c r="K5" s="1"/>
      <c r="L5" s="1"/>
    </row>
    <row r="6" spans="1:12" ht="13.5">
      <c r="A6" s="125" t="s">
        <v>194</v>
      </c>
      <c r="B6" s="126"/>
      <c r="C6" s="138" t="s">
        <v>256</v>
      </c>
      <c r="D6" s="139"/>
      <c r="E6" s="61"/>
      <c r="F6" s="61"/>
      <c r="G6" s="61"/>
      <c r="H6" s="61"/>
      <c r="I6" s="64"/>
      <c r="J6" s="1"/>
      <c r="K6" s="1"/>
      <c r="L6" s="1"/>
    </row>
    <row r="7" spans="1:12" ht="13.5">
      <c r="A7" s="65"/>
      <c r="B7" s="66"/>
      <c r="C7" s="56"/>
      <c r="D7" s="56"/>
      <c r="E7" s="61"/>
      <c r="F7" s="61"/>
      <c r="G7" s="61"/>
      <c r="H7" s="61"/>
      <c r="I7" s="64"/>
      <c r="J7" s="1"/>
      <c r="K7" s="1"/>
      <c r="L7" s="1"/>
    </row>
    <row r="8" spans="1:12" ht="13.5">
      <c r="A8" s="120" t="s">
        <v>195</v>
      </c>
      <c r="B8" s="121"/>
      <c r="C8" s="138" t="s">
        <v>257</v>
      </c>
      <c r="D8" s="139"/>
      <c r="E8" s="61"/>
      <c r="F8" s="61"/>
      <c r="G8" s="61"/>
      <c r="H8" s="61"/>
      <c r="I8" s="67"/>
      <c r="J8" s="1"/>
      <c r="K8" s="1"/>
      <c r="L8" s="1"/>
    </row>
    <row r="9" spans="1:12" ht="13.5">
      <c r="A9" s="68"/>
      <c r="B9" s="69"/>
      <c r="C9" s="70"/>
      <c r="D9" s="71"/>
      <c r="E9" s="56"/>
      <c r="F9" s="56"/>
      <c r="G9" s="56"/>
      <c r="H9" s="56"/>
      <c r="I9" s="67"/>
      <c r="J9" s="1"/>
      <c r="K9" s="1"/>
      <c r="L9" s="1"/>
    </row>
    <row r="10" spans="1:12" ht="13.5">
      <c r="A10" s="120" t="s">
        <v>196</v>
      </c>
      <c r="B10" s="168"/>
      <c r="C10" s="138" t="s">
        <v>273</v>
      </c>
      <c r="D10" s="139"/>
      <c r="E10" s="56"/>
      <c r="F10" s="56"/>
      <c r="G10" s="56"/>
      <c r="H10" s="56"/>
      <c r="I10" s="67"/>
      <c r="J10" s="1"/>
      <c r="K10" s="1"/>
      <c r="L10" s="1"/>
    </row>
    <row r="11" spans="1:12" ht="13.5">
      <c r="A11" s="169"/>
      <c r="B11" s="168"/>
      <c r="C11" s="56"/>
      <c r="D11" s="56"/>
      <c r="E11" s="56"/>
      <c r="F11" s="56"/>
      <c r="G11" s="56"/>
      <c r="H11" s="56"/>
      <c r="I11" s="67"/>
      <c r="J11" s="1"/>
      <c r="K11" s="1"/>
      <c r="L11" s="1"/>
    </row>
    <row r="12" spans="1:12" ht="13.5">
      <c r="A12" s="125" t="s">
        <v>197</v>
      </c>
      <c r="B12" s="126"/>
      <c r="C12" s="140" t="s">
        <v>258</v>
      </c>
      <c r="D12" s="165"/>
      <c r="E12" s="165"/>
      <c r="F12" s="165"/>
      <c r="G12" s="165"/>
      <c r="H12" s="165"/>
      <c r="I12" s="128"/>
      <c r="J12" s="1"/>
      <c r="K12" s="1"/>
      <c r="L12" s="1"/>
    </row>
    <row r="13" spans="1:12" ht="13.5">
      <c r="A13" s="65"/>
      <c r="B13" s="66"/>
      <c r="C13" s="72"/>
      <c r="D13" s="56"/>
      <c r="E13" s="56"/>
      <c r="F13" s="56"/>
      <c r="G13" s="56"/>
      <c r="H13" s="56"/>
      <c r="I13" s="67"/>
      <c r="J13" s="1"/>
      <c r="K13" s="1"/>
      <c r="L13" s="1"/>
    </row>
    <row r="14" spans="1:12" ht="13.5">
      <c r="A14" s="125" t="s">
        <v>198</v>
      </c>
      <c r="B14" s="126"/>
      <c r="C14" s="166">
        <v>42000</v>
      </c>
      <c r="D14" s="167"/>
      <c r="E14" s="56"/>
      <c r="F14" s="140" t="s">
        <v>259</v>
      </c>
      <c r="G14" s="165"/>
      <c r="H14" s="165"/>
      <c r="I14" s="128"/>
      <c r="J14" s="1"/>
      <c r="K14" s="1"/>
      <c r="L14" s="1"/>
    </row>
    <row r="15" spans="1:12" ht="13.5">
      <c r="A15" s="65"/>
      <c r="B15" s="66"/>
      <c r="C15" s="56"/>
      <c r="D15" s="56"/>
      <c r="E15" s="56"/>
      <c r="F15" s="56"/>
      <c r="G15" s="56"/>
      <c r="H15" s="56"/>
      <c r="I15" s="67"/>
      <c r="J15" s="1"/>
      <c r="K15" s="1"/>
      <c r="L15" s="1"/>
    </row>
    <row r="16" spans="1:12" ht="13.5">
      <c r="A16" s="125" t="s">
        <v>199</v>
      </c>
      <c r="B16" s="126"/>
      <c r="C16" s="140" t="s">
        <v>260</v>
      </c>
      <c r="D16" s="165"/>
      <c r="E16" s="165"/>
      <c r="F16" s="165"/>
      <c r="G16" s="165"/>
      <c r="H16" s="165"/>
      <c r="I16" s="128"/>
      <c r="J16" s="1"/>
      <c r="K16" s="1"/>
      <c r="L16" s="1"/>
    </row>
    <row r="17" spans="1:12" ht="13.5">
      <c r="A17" s="65"/>
      <c r="B17" s="66"/>
      <c r="C17" s="56"/>
      <c r="D17" s="56"/>
      <c r="E17" s="56"/>
      <c r="F17" s="56"/>
      <c r="G17" s="56"/>
      <c r="H17" s="56"/>
      <c r="I17" s="67"/>
      <c r="J17" s="1"/>
      <c r="K17" s="1"/>
      <c r="L17" s="1"/>
    </row>
    <row r="18" spans="1:12" ht="13.5">
      <c r="A18" s="125" t="s">
        <v>200</v>
      </c>
      <c r="B18" s="126"/>
      <c r="C18" s="161" t="s">
        <v>261</v>
      </c>
      <c r="D18" s="162"/>
      <c r="E18" s="162"/>
      <c r="F18" s="162"/>
      <c r="G18" s="162"/>
      <c r="H18" s="162"/>
      <c r="I18" s="163"/>
      <c r="J18" s="1"/>
      <c r="K18" s="1"/>
      <c r="L18" s="1"/>
    </row>
    <row r="19" spans="1:12" ht="13.5">
      <c r="A19" s="65"/>
      <c r="B19" s="66"/>
      <c r="C19" s="72"/>
      <c r="D19" s="56"/>
      <c r="E19" s="56"/>
      <c r="F19" s="56"/>
      <c r="G19" s="56"/>
      <c r="H19" s="56"/>
      <c r="I19" s="67"/>
      <c r="J19" s="1"/>
      <c r="K19" s="1"/>
      <c r="L19" s="1"/>
    </row>
    <row r="20" spans="1:12" ht="13.5">
      <c r="A20" s="125" t="s">
        <v>201</v>
      </c>
      <c r="B20" s="126"/>
      <c r="C20" s="161" t="s">
        <v>262</v>
      </c>
      <c r="D20" s="162"/>
      <c r="E20" s="162"/>
      <c r="F20" s="162"/>
      <c r="G20" s="162"/>
      <c r="H20" s="162"/>
      <c r="I20" s="163"/>
      <c r="J20" s="1"/>
      <c r="K20" s="1"/>
      <c r="L20" s="1"/>
    </row>
    <row r="21" spans="1:12" ht="13.5">
      <c r="A21" s="65"/>
      <c r="B21" s="66"/>
      <c r="C21" s="72"/>
      <c r="D21" s="56"/>
      <c r="E21" s="56"/>
      <c r="F21" s="56"/>
      <c r="G21" s="56"/>
      <c r="H21" s="56"/>
      <c r="I21" s="67"/>
      <c r="J21" s="1"/>
      <c r="K21" s="1"/>
      <c r="L21" s="1"/>
    </row>
    <row r="22" spans="1:12" ht="13.5">
      <c r="A22" s="125" t="s">
        <v>202</v>
      </c>
      <c r="B22" s="126"/>
      <c r="C22" s="73">
        <v>472</v>
      </c>
      <c r="D22" s="140" t="s">
        <v>259</v>
      </c>
      <c r="E22" s="158"/>
      <c r="F22" s="159"/>
      <c r="G22" s="125"/>
      <c r="H22" s="164"/>
      <c r="I22" s="74"/>
      <c r="J22" s="1"/>
      <c r="K22" s="1"/>
      <c r="L22" s="1"/>
    </row>
    <row r="23" spans="1:12" ht="13.5">
      <c r="A23" s="65"/>
      <c r="B23" s="66"/>
      <c r="C23" s="56"/>
      <c r="D23" s="56"/>
      <c r="E23" s="56"/>
      <c r="F23" s="56"/>
      <c r="G23" s="56"/>
      <c r="H23" s="56"/>
      <c r="I23" s="67"/>
      <c r="J23" s="1"/>
      <c r="K23" s="1"/>
      <c r="L23" s="1"/>
    </row>
    <row r="24" spans="1:12" ht="13.5">
      <c r="A24" s="125" t="s">
        <v>203</v>
      </c>
      <c r="B24" s="126"/>
      <c r="C24" s="73">
        <v>5</v>
      </c>
      <c r="D24" s="140" t="s">
        <v>263</v>
      </c>
      <c r="E24" s="158"/>
      <c r="F24" s="158"/>
      <c r="G24" s="159"/>
      <c r="H24" s="75" t="s">
        <v>204</v>
      </c>
      <c r="I24" s="76">
        <v>1327</v>
      </c>
      <c r="J24" s="1"/>
      <c r="K24" s="1"/>
      <c r="L24" s="1"/>
    </row>
    <row r="25" spans="1:12" ht="13.5">
      <c r="A25" s="65"/>
      <c r="B25" s="66"/>
      <c r="C25" s="56"/>
      <c r="D25" s="56"/>
      <c r="E25" s="56"/>
      <c r="F25" s="56"/>
      <c r="G25" s="66"/>
      <c r="H25" s="66" t="s">
        <v>253</v>
      </c>
      <c r="I25" s="77"/>
      <c r="J25" s="1"/>
      <c r="K25" s="1"/>
      <c r="L25" s="1"/>
    </row>
    <row r="26" spans="1:12" ht="13.5">
      <c r="A26" s="125" t="s">
        <v>205</v>
      </c>
      <c r="B26" s="126"/>
      <c r="C26" s="78" t="s">
        <v>265</v>
      </c>
      <c r="D26" s="79"/>
      <c r="E26" s="80"/>
      <c r="F26" s="56"/>
      <c r="G26" s="160" t="s">
        <v>206</v>
      </c>
      <c r="H26" s="126"/>
      <c r="I26" s="81" t="s">
        <v>264</v>
      </c>
      <c r="J26" s="1"/>
      <c r="K26" s="1"/>
      <c r="L26" s="1"/>
    </row>
    <row r="27" spans="1:12" ht="13.5">
      <c r="A27" s="65"/>
      <c r="B27" s="66"/>
      <c r="C27" s="56"/>
      <c r="D27" s="56"/>
      <c r="E27" s="56"/>
      <c r="F27" s="56"/>
      <c r="G27" s="56"/>
      <c r="H27" s="56"/>
      <c r="I27" s="82"/>
      <c r="J27" s="1"/>
      <c r="K27" s="1"/>
      <c r="L27" s="1"/>
    </row>
    <row r="28" spans="1:12" ht="13.5">
      <c r="A28" s="153" t="s">
        <v>207</v>
      </c>
      <c r="B28" s="154"/>
      <c r="C28" s="155"/>
      <c r="D28" s="155"/>
      <c r="E28" s="154" t="s">
        <v>208</v>
      </c>
      <c r="F28" s="156"/>
      <c r="G28" s="156"/>
      <c r="H28" s="155" t="s">
        <v>209</v>
      </c>
      <c r="I28" s="157"/>
      <c r="J28" s="1"/>
      <c r="K28" s="1"/>
      <c r="L28" s="1"/>
    </row>
    <row r="29" spans="1:12" ht="13.5">
      <c r="A29" s="83"/>
      <c r="B29" s="80"/>
      <c r="C29" s="80"/>
      <c r="D29" s="71"/>
      <c r="E29" s="56"/>
      <c r="F29" s="56"/>
      <c r="G29" s="56"/>
      <c r="H29" s="84"/>
      <c r="I29" s="82"/>
      <c r="J29" s="1"/>
      <c r="K29" s="1"/>
      <c r="L29" s="1"/>
    </row>
    <row r="30" spans="1:12" ht="13.5">
      <c r="A30" s="150"/>
      <c r="B30" s="141"/>
      <c r="C30" s="141"/>
      <c r="D30" s="142"/>
      <c r="E30" s="150"/>
      <c r="F30" s="141"/>
      <c r="G30" s="141"/>
      <c r="H30" s="138"/>
      <c r="I30" s="139"/>
      <c r="J30" s="1"/>
      <c r="K30" s="1"/>
      <c r="L30" s="1"/>
    </row>
    <row r="31" spans="1:12" ht="13.5">
      <c r="A31" s="65"/>
      <c r="B31" s="66"/>
      <c r="C31" s="72"/>
      <c r="D31" s="151"/>
      <c r="E31" s="151"/>
      <c r="F31" s="151"/>
      <c r="G31" s="152"/>
      <c r="H31" s="56"/>
      <c r="I31" s="85"/>
      <c r="J31" s="1"/>
      <c r="K31" s="1"/>
      <c r="L31" s="1"/>
    </row>
    <row r="32" spans="1:12" ht="13.5">
      <c r="A32" s="150"/>
      <c r="B32" s="141"/>
      <c r="C32" s="141"/>
      <c r="D32" s="142"/>
      <c r="E32" s="150"/>
      <c r="F32" s="141"/>
      <c r="G32" s="141"/>
      <c r="H32" s="138"/>
      <c r="I32" s="139"/>
      <c r="J32" s="1"/>
      <c r="K32" s="1"/>
      <c r="L32" s="1"/>
    </row>
    <row r="33" spans="1:12" ht="13.5">
      <c r="A33" s="65"/>
      <c r="B33" s="66"/>
      <c r="C33" s="72"/>
      <c r="D33" s="60"/>
      <c r="E33" s="60"/>
      <c r="F33" s="60"/>
      <c r="G33" s="61"/>
      <c r="H33" s="56"/>
      <c r="I33" s="86"/>
      <c r="J33" s="1"/>
      <c r="K33" s="1"/>
      <c r="L33" s="1"/>
    </row>
    <row r="34" spans="1:12" ht="13.5">
      <c r="A34" s="150"/>
      <c r="B34" s="141"/>
      <c r="C34" s="141"/>
      <c r="D34" s="142"/>
      <c r="E34" s="150"/>
      <c r="F34" s="141"/>
      <c r="G34" s="141"/>
      <c r="H34" s="138"/>
      <c r="I34" s="139"/>
      <c r="J34" s="1"/>
      <c r="K34" s="1"/>
      <c r="L34" s="1"/>
    </row>
    <row r="35" spans="1:12" ht="13.5">
      <c r="A35" s="65"/>
      <c r="B35" s="66"/>
      <c r="C35" s="72"/>
      <c r="D35" s="60"/>
      <c r="E35" s="60"/>
      <c r="F35" s="60"/>
      <c r="G35" s="61"/>
      <c r="H35" s="56"/>
      <c r="I35" s="86"/>
      <c r="J35" s="1"/>
      <c r="K35" s="1"/>
      <c r="L35" s="1"/>
    </row>
    <row r="36" spans="1:12" ht="13.5">
      <c r="A36" s="150"/>
      <c r="B36" s="141"/>
      <c r="C36" s="141"/>
      <c r="D36" s="142"/>
      <c r="E36" s="150"/>
      <c r="F36" s="141"/>
      <c r="G36" s="141"/>
      <c r="H36" s="138"/>
      <c r="I36" s="139"/>
      <c r="J36" s="1"/>
      <c r="K36" s="1"/>
      <c r="L36" s="1"/>
    </row>
    <row r="37" spans="1:12" ht="13.5">
      <c r="A37" s="87"/>
      <c r="B37" s="88"/>
      <c r="C37" s="145"/>
      <c r="D37" s="146"/>
      <c r="E37" s="56"/>
      <c r="F37" s="145"/>
      <c r="G37" s="146"/>
      <c r="H37" s="56"/>
      <c r="I37" s="67"/>
      <c r="J37" s="1"/>
      <c r="K37" s="1"/>
      <c r="L37" s="1"/>
    </row>
    <row r="38" spans="1:12" ht="13.5">
      <c r="A38" s="150"/>
      <c r="B38" s="141"/>
      <c r="C38" s="141"/>
      <c r="D38" s="142"/>
      <c r="E38" s="150"/>
      <c r="F38" s="141"/>
      <c r="G38" s="141"/>
      <c r="H38" s="138"/>
      <c r="I38" s="139"/>
      <c r="J38" s="1"/>
      <c r="K38" s="1"/>
      <c r="L38" s="1"/>
    </row>
    <row r="39" spans="1:12" ht="13.5">
      <c r="A39" s="87"/>
      <c r="B39" s="88"/>
      <c r="C39" s="89"/>
      <c r="D39" s="90"/>
      <c r="E39" s="56"/>
      <c r="F39" s="89"/>
      <c r="G39" s="90"/>
      <c r="H39" s="56"/>
      <c r="I39" s="67"/>
      <c r="J39" s="1"/>
      <c r="K39" s="1"/>
      <c r="L39" s="1"/>
    </row>
    <row r="40" spans="1:12" ht="13.5">
      <c r="A40" s="150"/>
      <c r="B40" s="141"/>
      <c r="C40" s="141"/>
      <c r="D40" s="142"/>
      <c r="E40" s="150"/>
      <c r="F40" s="141"/>
      <c r="G40" s="141"/>
      <c r="H40" s="138"/>
      <c r="I40" s="139"/>
      <c r="J40" s="1"/>
      <c r="K40" s="1"/>
      <c r="L40" s="1"/>
    </row>
    <row r="41" spans="1:12" ht="13.5">
      <c r="A41" s="91"/>
      <c r="B41" s="80"/>
      <c r="C41" s="80"/>
      <c r="D41" s="80"/>
      <c r="E41" s="92"/>
      <c r="F41" s="93"/>
      <c r="G41" s="93"/>
      <c r="H41" s="94"/>
      <c r="I41" s="95"/>
      <c r="J41" s="1"/>
      <c r="K41" s="1"/>
      <c r="L41" s="1"/>
    </row>
    <row r="42" spans="1:12" ht="13.5">
      <c r="A42" s="87"/>
      <c r="B42" s="88"/>
      <c r="C42" s="89"/>
      <c r="D42" s="90"/>
      <c r="E42" s="56"/>
      <c r="F42" s="89"/>
      <c r="G42" s="90"/>
      <c r="H42" s="56"/>
      <c r="I42" s="67"/>
      <c r="J42" s="1"/>
      <c r="K42" s="1"/>
      <c r="L42" s="1"/>
    </row>
    <row r="43" spans="1:12" ht="13.5">
      <c r="A43" s="96"/>
      <c r="B43" s="97"/>
      <c r="C43" s="97"/>
      <c r="D43" s="70"/>
      <c r="E43" s="70"/>
      <c r="F43" s="97"/>
      <c r="G43" s="70"/>
      <c r="H43" s="70"/>
      <c r="I43" s="98"/>
      <c r="J43" s="1"/>
      <c r="K43" s="1"/>
      <c r="L43" s="1"/>
    </row>
    <row r="44" spans="1:12" ht="13.5">
      <c r="A44" s="120" t="s">
        <v>210</v>
      </c>
      <c r="B44" s="121"/>
      <c r="C44" s="138"/>
      <c r="D44" s="139"/>
      <c r="E44" s="71"/>
      <c r="F44" s="140"/>
      <c r="G44" s="141"/>
      <c r="H44" s="141"/>
      <c r="I44" s="142"/>
      <c r="J44" s="1"/>
      <c r="K44" s="1"/>
      <c r="L44" s="1"/>
    </row>
    <row r="45" spans="1:12" ht="13.5">
      <c r="A45" s="87"/>
      <c r="B45" s="88"/>
      <c r="C45" s="145"/>
      <c r="D45" s="146"/>
      <c r="E45" s="56"/>
      <c r="F45" s="145"/>
      <c r="G45" s="147"/>
      <c r="H45" s="99"/>
      <c r="I45" s="100"/>
      <c r="J45" s="1"/>
      <c r="K45" s="1"/>
      <c r="L45" s="1"/>
    </row>
    <row r="46" spans="1:12" ht="13.5">
      <c r="A46" s="120" t="s">
        <v>211</v>
      </c>
      <c r="B46" s="121"/>
      <c r="C46" s="140" t="s">
        <v>274</v>
      </c>
      <c r="D46" s="148"/>
      <c r="E46" s="148"/>
      <c r="F46" s="148"/>
      <c r="G46" s="148"/>
      <c r="H46" s="148"/>
      <c r="I46" s="149"/>
      <c r="J46" s="1"/>
      <c r="K46" s="1"/>
      <c r="L46" s="1"/>
    </row>
    <row r="47" spans="1:12" ht="13.5">
      <c r="A47" s="65"/>
      <c r="B47" s="66"/>
      <c r="C47" s="72" t="s">
        <v>212</v>
      </c>
      <c r="D47" s="56"/>
      <c r="E47" s="56"/>
      <c r="F47" s="56"/>
      <c r="G47" s="56"/>
      <c r="H47" s="56"/>
      <c r="I47" s="67"/>
      <c r="J47" s="1"/>
      <c r="K47" s="1"/>
      <c r="L47" s="1"/>
    </row>
    <row r="48" spans="1:12" ht="13.5">
      <c r="A48" s="120" t="s">
        <v>213</v>
      </c>
      <c r="B48" s="121"/>
      <c r="C48" s="127" t="s">
        <v>271</v>
      </c>
      <c r="D48" s="123"/>
      <c r="E48" s="124"/>
      <c r="F48" s="56"/>
      <c r="G48" s="75" t="s">
        <v>214</v>
      </c>
      <c r="H48" s="127" t="s">
        <v>299</v>
      </c>
      <c r="I48" s="124"/>
      <c r="J48" s="1"/>
      <c r="K48" s="1"/>
      <c r="L48" s="1"/>
    </row>
    <row r="49" spans="1:12" ht="13.5">
      <c r="A49" s="65"/>
      <c r="B49" s="66"/>
      <c r="C49" s="72"/>
      <c r="D49" s="56"/>
      <c r="E49" s="56"/>
      <c r="F49" s="56"/>
      <c r="G49" s="56"/>
      <c r="H49" s="56"/>
      <c r="I49" s="67"/>
      <c r="J49" s="1"/>
      <c r="K49" s="1"/>
      <c r="L49" s="1"/>
    </row>
    <row r="50" spans="1:12" ht="13.5">
      <c r="A50" s="120" t="s">
        <v>200</v>
      </c>
      <c r="B50" s="121"/>
      <c r="C50" s="122" t="s">
        <v>266</v>
      </c>
      <c r="D50" s="123"/>
      <c r="E50" s="123"/>
      <c r="F50" s="123"/>
      <c r="G50" s="123"/>
      <c r="H50" s="123"/>
      <c r="I50" s="124"/>
      <c r="J50" s="1"/>
      <c r="K50" s="1"/>
      <c r="L50" s="1"/>
    </row>
    <row r="51" spans="1:12" ht="13.5">
      <c r="A51" s="65"/>
      <c r="B51" s="66"/>
      <c r="C51" s="56"/>
      <c r="D51" s="56"/>
      <c r="E51" s="56"/>
      <c r="F51" s="56"/>
      <c r="G51" s="56"/>
      <c r="H51" s="56"/>
      <c r="I51" s="67"/>
      <c r="J51" s="1"/>
      <c r="K51" s="1"/>
      <c r="L51" s="1"/>
    </row>
    <row r="52" spans="1:12" ht="13.5">
      <c r="A52" s="125" t="s">
        <v>215</v>
      </c>
      <c r="B52" s="126"/>
      <c r="C52" s="127" t="s">
        <v>267</v>
      </c>
      <c r="D52" s="123"/>
      <c r="E52" s="123"/>
      <c r="F52" s="123"/>
      <c r="G52" s="123"/>
      <c r="H52" s="123"/>
      <c r="I52" s="128"/>
      <c r="J52" s="1"/>
      <c r="K52" s="1"/>
      <c r="L52" s="1"/>
    </row>
    <row r="53" spans="1:12" ht="13.5">
      <c r="A53" s="101"/>
      <c r="B53" s="70"/>
      <c r="C53" s="134" t="s">
        <v>278</v>
      </c>
      <c r="D53" s="134"/>
      <c r="E53" s="134"/>
      <c r="F53" s="134"/>
      <c r="G53" s="134"/>
      <c r="H53" s="134"/>
      <c r="I53" s="103"/>
      <c r="J53" s="1"/>
      <c r="K53" s="1"/>
      <c r="L53" s="1"/>
    </row>
    <row r="54" spans="1:12" ht="13.5">
      <c r="A54" s="101"/>
      <c r="B54" s="70"/>
      <c r="C54" s="102"/>
      <c r="D54" s="102"/>
      <c r="E54" s="102"/>
      <c r="F54" s="102"/>
      <c r="G54" s="102"/>
      <c r="H54" s="102"/>
      <c r="I54" s="103"/>
      <c r="J54" s="1"/>
      <c r="K54" s="1"/>
      <c r="L54" s="1"/>
    </row>
    <row r="55" spans="1:12" ht="13.5">
      <c r="A55" s="101"/>
      <c r="B55" s="129" t="s">
        <v>216</v>
      </c>
      <c r="C55" s="130"/>
      <c r="D55" s="130"/>
      <c r="E55" s="130"/>
      <c r="F55" s="104"/>
      <c r="G55" s="104"/>
      <c r="H55" s="104"/>
      <c r="I55" s="105"/>
      <c r="J55" s="1"/>
      <c r="K55" s="1"/>
      <c r="L55" s="1"/>
    </row>
    <row r="56" spans="1:12" ht="13.5">
      <c r="A56" s="101"/>
      <c r="B56" s="131" t="s">
        <v>244</v>
      </c>
      <c r="C56" s="132"/>
      <c r="D56" s="132"/>
      <c r="E56" s="132"/>
      <c r="F56" s="132"/>
      <c r="G56" s="132"/>
      <c r="H56" s="132"/>
      <c r="I56" s="133"/>
      <c r="J56" s="1"/>
      <c r="K56" s="1"/>
      <c r="L56" s="1"/>
    </row>
    <row r="57" spans="1:12" ht="13.5">
      <c r="A57" s="101"/>
      <c r="B57" s="131" t="s">
        <v>272</v>
      </c>
      <c r="C57" s="132"/>
      <c r="D57" s="132"/>
      <c r="E57" s="132"/>
      <c r="F57" s="132"/>
      <c r="G57" s="132"/>
      <c r="H57" s="132"/>
      <c r="I57" s="105"/>
      <c r="J57" s="1"/>
      <c r="K57" s="1"/>
      <c r="L57" s="1"/>
    </row>
    <row r="58" spans="1:12" ht="13.5">
      <c r="A58" s="101"/>
      <c r="B58" s="131" t="s">
        <v>245</v>
      </c>
      <c r="C58" s="132"/>
      <c r="D58" s="132"/>
      <c r="E58" s="132"/>
      <c r="F58" s="132"/>
      <c r="G58" s="132"/>
      <c r="H58" s="132"/>
      <c r="I58" s="133"/>
      <c r="J58" s="1"/>
      <c r="K58" s="1"/>
      <c r="L58" s="1"/>
    </row>
    <row r="59" spans="1:12" ht="13.5">
      <c r="A59" s="101"/>
      <c r="B59" s="131" t="s">
        <v>246</v>
      </c>
      <c r="C59" s="132"/>
      <c r="D59" s="132"/>
      <c r="E59" s="132"/>
      <c r="F59" s="132"/>
      <c r="G59" s="132"/>
      <c r="H59" s="132"/>
      <c r="I59" s="133"/>
      <c r="J59" s="1"/>
      <c r="K59" s="1"/>
      <c r="L59" s="1"/>
    </row>
    <row r="60" spans="1:12" ht="13.5">
      <c r="A60" s="101"/>
      <c r="B60" s="106"/>
      <c r="C60" s="107"/>
      <c r="D60" s="107"/>
      <c r="E60" s="107"/>
      <c r="F60" s="107"/>
      <c r="G60" s="107"/>
      <c r="H60" s="107"/>
      <c r="I60" s="108"/>
      <c r="J60" s="1"/>
      <c r="K60" s="1"/>
      <c r="L60" s="1"/>
    </row>
    <row r="61" spans="1:12" ht="14.25" thickBot="1">
      <c r="A61" s="109" t="s">
        <v>217</v>
      </c>
      <c r="B61" s="56"/>
      <c r="C61" s="56"/>
      <c r="D61" s="56"/>
      <c r="E61" s="56"/>
      <c r="F61" s="56"/>
      <c r="G61" s="110"/>
      <c r="H61" s="111"/>
      <c r="I61" s="112"/>
      <c r="J61" s="1"/>
      <c r="K61" s="1"/>
      <c r="L61" s="1"/>
    </row>
    <row r="62" spans="1:12" ht="13.5">
      <c r="A62" s="55"/>
      <c r="B62" s="56"/>
      <c r="C62" s="56"/>
      <c r="D62" s="56"/>
      <c r="E62" s="70" t="s">
        <v>218</v>
      </c>
      <c r="F62" s="80"/>
      <c r="G62" s="135" t="s">
        <v>219</v>
      </c>
      <c r="H62" s="136"/>
      <c r="I62" s="137"/>
      <c r="J62" s="1"/>
      <c r="K62" s="1"/>
      <c r="L62" s="1"/>
    </row>
    <row r="63" spans="1:12" ht="13.5">
      <c r="A63" s="113"/>
      <c r="B63" s="114"/>
      <c r="C63" s="115"/>
      <c r="D63" s="115"/>
      <c r="E63" s="115"/>
      <c r="F63" s="115"/>
      <c r="G63" s="118"/>
      <c r="H63" s="119"/>
      <c r="I63" s="116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67">
      <selection activeCell="A31" sqref="A31:H31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 customHeight="1">
      <c r="A2" s="177" t="s">
        <v>301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3.5">
      <c r="A3" s="178" t="s">
        <v>268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27">
      <c r="A4" s="181" t="s">
        <v>40</v>
      </c>
      <c r="B4" s="182"/>
      <c r="C4" s="182"/>
      <c r="D4" s="182"/>
      <c r="E4" s="182"/>
      <c r="F4" s="182"/>
      <c r="G4" s="182"/>
      <c r="H4" s="183"/>
      <c r="I4" s="12" t="s">
        <v>275</v>
      </c>
      <c r="J4" s="12" t="s">
        <v>254</v>
      </c>
      <c r="K4" s="12" t="s">
        <v>255</v>
      </c>
    </row>
    <row r="5" spans="1:11" ht="13.5">
      <c r="A5" s="184">
        <v>1</v>
      </c>
      <c r="B5" s="184"/>
      <c r="C5" s="184"/>
      <c r="D5" s="184"/>
      <c r="E5" s="184"/>
      <c r="F5" s="184"/>
      <c r="G5" s="184"/>
      <c r="H5" s="184"/>
      <c r="I5" s="30">
        <v>2</v>
      </c>
      <c r="J5" s="29">
        <v>3</v>
      </c>
      <c r="K5" s="29">
        <v>4</v>
      </c>
    </row>
    <row r="6" spans="1:11" ht="13.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3.5">
      <c r="A7" s="188" t="s">
        <v>41</v>
      </c>
      <c r="B7" s="189"/>
      <c r="C7" s="189"/>
      <c r="D7" s="189"/>
      <c r="E7" s="189"/>
      <c r="F7" s="189"/>
      <c r="G7" s="189"/>
      <c r="H7" s="190"/>
      <c r="I7" s="14">
        <v>1</v>
      </c>
      <c r="J7" s="32">
        <v>0</v>
      </c>
      <c r="K7" s="32">
        <v>0</v>
      </c>
    </row>
    <row r="8" spans="1:11" ht="13.5">
      <c r="A8" s="191" t="s">
        <v>277</v>
      </c>
      <c r="B8" s="192"/>
      <c r="C8" s="192"/>
      <c r="D8" s="192"/>
      <c r="E8" s="192"/>
      <c r="F8" s="192"/>
      <c r="G8" s="192"/>
      <c r="H8" s="193"/>
      <c r="I8" s="16">
        <v>2</v>
      </c>
      <c r="J8" s="33">
        <f>J9+J16+J26+J35+J39</f>
        <v>404258457</v>
      </c>
      <c r="K8" s="33">
        <f>K9+K16+K26+K35+K39</f>
        <v>400647440</v>
      </c>
    </row>
    <row r="9" spans="1:11" ht="13.5">
      <c r="A9" s="191" t="s">
        <v>157</v>
      </c>
      <c r="B9" s="192"/>
      <c r="C9" s="192"/>
      <c r="D9" s="192"/>
      <c r="E9" s="192"/>
      <c r="F9" s="192"/>
      <c r="G9" s="192"/>
      <c r="H9" s="193"/>
      <c r="I9" s="16">
        <v>3</v>
      </c>
      <c r="J9" s="33">
        <f>SUM(J10:J15)</f>
        <v>2143547</v>
      </c>
      <c r="K9" s="33">
        <f>SUM(K10:K15)</f>
        <v>1938538</v>
      </c>
    </row>
    <row r="10" spans="1:11" ht="13.5">
      <c r="A10" s="194" t="s">
        <v>89</v>
      </c>
      <c r="B10" s="195"/>
      <c r="C10" s="195"/>
      <c r="D10" s="195"/>
      <c r="E10" s="195"/>
      <c r="F10" s="195"/>
      <c r="G10" s="195"/>
      <c r="H10" s="196"/>
      <c r="I10" s="16">
        <v>4</v>
      </c>
      <c r="J10" s="32">
        <v>0</v>
      </c>
      <c r="K10" s="32">
        <v>0</v>
      </c>
    </row>
    <row r="11" spans="1:11" ht="13.5">
      <c r="A11" s="194" t="s">
        <v>7</v>
      </c>
      <c r="B11" s="195"/>
      <c r="C11" s="195"/>
      <c r="D11" s="195"/>
      <c r="E11" s="195"/>
      <c r="F11" s="195"/>
      <c r="G11" s="195"/>
      <c r="H11" s="196"/>
      <c r="I11" s="16">
        <v>5</v>
      </c>
      <c r="J11" s="32">
        <v>2008165</v>
      </c>
      <c r="K11" s="32">
        <v>1938538</v>
      </c>
    </row>
    <row r="12" spans="1:11" ht="13.5">
      <c r="A12" s="194" t="s">
        <v>90</v>
      </c>
      <c r="B12" s="195"/>
      <c r="C12" s="195"/>
      <c r="D12" s="195"/>
      <c r="E12" s="195"/>
      <c r="F12" s="195"/>
      <c r="G12" s="195"/>
      <c r="H12" s="196"/>
      <c r="I12" s="16">
        <v>6</v>
      </c>
      <c r="J12" s="32">
        <v>0</v>
      </c>
      <c r="K12" s="32">
        <v>0</v>
      </c>
    </row>
    <row r="13" spans="1:11" ht="13.5">
      <c r="A13" s="194" t="s">
        <v>160</v>
      </c>
      <c r="B13" s="195"/>
      <c r="C13" s="195"/>
      <c r="D13" s="195"/>
      <c r="E13" s="195"/>
      <c r="F13" s="195"/>
      <c r="G13" s="195"/>
      <c r="H13" s="196"/>
      <c r="I13" s="16">
        <v>7</v>
      </c>
      <c r="J13" s="32">
        <v>0</v>
      </c>
      <c r="K13" s="32">
        <v>0</v>
      </c>
    </row>
    <row r="14" spans="1:11" ht="13.5">
      <c r="A14" s="194" t="s">
        <v>161</v>
      </c>
      <c r="B14" s="195"/>
      <c r="C14" s="195"/>
      <c r="D14" s="195"/>
      <c r="E14" s="195"/>
      <c r="F14" s="195"/>
      <c r="G14" s="195"/>
      <c r="H14" s="196"/>
      <c r="I14" s="16">
        <v>8</v>
      </c>
      <c r="J14" s="32">
        <v>135382</v>
      </c>
      <c r="K14" s="32">
        <v>0</v>
      </c>
    </row>
    <row r="15" spans="1:11" ht="13.5">
      <c r="A15" s="194" t="s">
        <v>162</v>
      </c>
      <c r="B15" s="195"/>
      <c r="C15" s="195"/>
      <c r="D15" s="195"/>
      <c r="E15" s="195"/>
      <c r="F15" s="195"/>
      <c r="G15" s="195"/>
      <c r="H15" s="196"/>
      <c r="I15" s="16">
        <v>9</v>
      </c>
      <c r="J15" s="32">
        <v>0</v>
      </c>
      <c r="K15" s="32">
        <v>0</v>
      </c>
    </row>
    <row r="16" spans="1:11" ht="13.5">
      <c r="A16" s="191" t="s">
        <v>158</v>
      </c>
      <c r="B16" s="192"/>
      <c r="C16" s="192"/>
      <c r="D16" s="192"/>
      <c r="E16" s="192"/>
      <c r="F16" s="192"/>
      <c r="G16" s="192"/>
      <c r="H16" s="193"/>
      <c r="I16" s="16">
        <v>10</v>
      </c>
      <c r="J16" s="33">
        <f>SUM(J17:J25)</f>
        <v>375296923</v>
      </c>
      <c r="K16" s="33">
        <f>SUM(K17:K25)</f>
        <v>372196562</v>
      </c>
    </row>
    <row r="17" spans="1:11" ht="13.5">
      <c r="A17" s="194" t="s">
        <v>163</v>
      </c>
      <c r="B17" s="195"/>
      <c r="C17" s="195"/>
      <c r="D17" s="195"/>
      <c r="E17" s="195"/>
      <c r="F17" s="195"/>
      <c r="G17" s="195"/>
      <c r="H17" s="196"/>
      <c r="I17" s="16">
        <v>11</v>
      </c>
      <c r="J17" s="32">
        <v>72089888</v>
      </c>
      <c r="K17" s="32">
        <v>72089888</v>
      </c>
    </row>
    <row r="18" spans="1:11" ht="13.5">
      <c r="A18" s="194" t="s">
        <v>190</v>
      </c>
      <c r="B18" s="195"/>
      <c r="C18" s="195"/>
      <c r="D18" s="195"/>
      <c r="E18" s="195"/>
      <c r="F18" s="195"/>
      <c r="G18" s="195"/>
      <c r="H18" s="196"/>
      <c r="I18" s="16">
        <v>12</v>
      </c>
      <c r="J18" s="32">
        <v>273230989</v>
      </c>
      <c r="K18" s="32">
        <v>270894076</v>
      </c>
    </row>
    <row r="19" spans="1:11" ht="13.5">
      <c r="A19" s="194" t="s">
        <v>164</v>
      </c>
      <c r="B19" s="195"/>
      <c r="C19" s="195"/>
      <c r="D19" s="195"/>
      <c r="E19" s="195"/>
      <c r="F19" s="195"/>
      <c r="G19" s="195"/>
      <c r="H19" s="196"/>
      <c r="I19" s="16">
        <v>13</v>
      </c>
      <c r="J19" s="32">
        <v>26835094</v>
      </c>
      <c r="K19" s="32">
        <v>25962276</v>
      </c>
    </row>
    <row r="20" spans="1:11" ht="13.5">
      <c r="A20" s="194" t="s">
        <v>11</v>
      </c>
      <c r="B20" s="195"/>
      <c r="C20" s="195"/>
      <c r="D20" s="195"/>
      <c r="E20" s="195"/>
      <c r="F20" s="195"/>
      <c r="G20" s="195"/>
      <c r="H20" s="196"/>
      <c r="I20" s="16">
        <v>14</v>
      </c>
      <c r="J20" s="32">
        <v>2842608</v>
      </c>
      <c r="K20" s="32">
        <v>2720862</v>
      </c>
    </row>
    <row r="21" spans="1:11" ht="13.5">
      <c r="A21" s="194" t="s">
        <v>12</v>
      </c>
      <c r="B21" s="195"/>
      <c r="C21" s="195"/>
      <c r="D21" s="195"/>
      <c r="E21" s="195"/>
      <c r="F21" s="195"/>
      <c r="G21" s="195"/>
      <c r="H21" s="196"/>
      <c r="I21" s="16">
        <v>15</v>
      </c>
      <c r="J21" s="32"/>
      <c r="K21" s="32"/>
    </row>
    <row r="22" spans="1:11" ht="13.5">
      <c r="A22" s="194" t="s">
        <v>53</v>
      </c>
      <c r="B22" s="195"/>
      <c r="C22" s="195"/>
      <c r="D22" s="195"/>
      <c r="E22" s="195"/>
      <c r="F22" s="195"/>
      <c r="G22" s="195"/>
      <c r="H22" s="196"/>
      <c r="I22" s="16">
        <v>16</v>
      </c>
      <c r="J22" s="32"/>
      <c r="K22" s="32"/>
    </row>
    <row r="23" spans="1:11" ht="13.5">
      <c r="A23" s="194" t="s">
        <v>54</v>
      </c>
      <c r="B23" s="195"/>
      <c r="C23" s="195"/>
      <c r="D23" s="195"/>
      <c r="E23" s="195"/>
      <c r="F23" s="195"/>
      <c r="G23" s="195"/>
      <c r="H23" s="196"/>
      <c r="I23" s="16">
        <v>17</v>
      </c>
      <c r="J23" s="32">
        <v>67046</v>
      </c>
      <c r="K23" s="32">
        <v>298162</v>
      </c>
    </row>
    <row r="24" spans="1:11" ht="13.5">
      <c r="A24" s="194" t="s">
        <v>55</v>
      </c>
      <c r="B24" s="195"/>
      <c r="C24" s="195"/>
      <c r="D24" s="195"/>
      <c r="E24" s="195"/>
      <c r="F24" s="195"/>
      <c r="G24" s="195"/>
      <c r="H24" s="196"/>
      <c r="I24" s="16">
        <v>18</v>
      </c>
      <c r="J24" s="32">
        <v>231298</v>
      </c>
      <c r="K24" s="32">
        <v>231298</v>
      </c>
    </row>
    <row r="25" spans="1:11" ht="13.5">
      <c r="A25" s="194" t="s">
        <v>56</v>
      </c>
      <c r="B25" s="195"/>
      <c r="C25" s="195"/>
      <c r="D25" s="195"/>
      <c r="E25" s="195"/>
      <c r="F25" s="195"/>
      <c r="G25" s="195"/>
      <c r="H25" s="196"/>
      <c r="I25" s="16">
        <v>19</v>
      </c>
      <c r="J25" s="32">
        <v>0</v>
      </c>
      <c r="K25" s="32"/>
    </row>
    <row r="26" spans="1:11" ht="13.5">
      <c r="A26" s="191" t="s">
        <v>147</v>
      </c>
      <c r="B26" s="192"/>
      <c r="C26" s="192"/>
      <c r="D26" s="192"/>
      <c r="E26" s="192"/>
      <c r="F26" s="192"/>
      <c r="G26" s="192"/>
      <c r="H26" s="193"/>
      <c r="I26" s="16">
        <v>20</v>
      </c>
      <c r="J26" s="33">
        <f>SUM(J27:J34)</f>
        <v>23717093</v>
      </c>
      <c r="K26" s="33">
        <f>SUM(K27:K34)</f>
        <v>23419678</v>
      </c>
    </row>
    <row r="27" spans="1:11" ht="13.5">
      <c r="A27" s="194" t="s">
        <v>57</v>
      </c>
      <c r="B27" s="195"/>
      <c r="C27" s="195"/>
      <c r="D27" s="195"/>
      <c r="E27" s="195"/>
      <c r="F27" s="195"/>
      <c r="G27" s="195"/>
      <c r="H27" s="196"/>
      <c r="I27" s="16">
        <v>21</v>
      </c>
      <c r="J27" s="32">
        <v>4877848</v>
      </c>
      <c r="K27" s="32">
        <v>4877848</v>
      </c>
    </row>
    <row r="28" spans="1:11" ht="13.5">
      <c r="A28" s="194" t="s">
        <v>58</v>
      </c>
      <c r="B28" s="195"/>
      <c r="C28" s="195"/>
      <c r="D28" s="195"/>
      <c r="E28" s="195"/>
      <c r="F28" s="195"/>
      <c r="G28" s="195"/>
      <c r="H28" s="196"/>
      <c r="I28" s="16">
        <v>22</v>
      </c>
      <c r="J28" s="32"/>
      <c r="K28" s="32"/>
    </row>
    <row r="29" spans="1:11" ht="13.5">
      <c r="A29" s="194" t="s">
        <v>59</v>
      </c>
      <c r="B29" s="195"/>
      <c r="C29" s="195"/>
      <c r="D29" s="195"/>
      <c r="E29" s="195"/>
      <c r="F29" s="195"/>
      <c r="G29" s="195"/>
      <c r="H29" s="196"/>
      <c r="I29" s="16">
        <v>23</v>
      </c>
      <c r="J29" s="32">
        <v>165900</v>
      </c>
      <c r="K29" s="32">
        <v>165900</v>
      </c>
    </row>
    <row r="30" spans="1:11" ht="13.5">
      <c r="A30" s="194" t="s">
        <v>64</v>
      </c>
      <c r="B30" s="195"/>
      <c r="C30" s="195"/>
      <c r="D30" s="195"/>
      <c r="E30" s="195"/>
      <c r="F30" s="195"/>
      <c r="G30" s="195"/>
      <c r="H30" s="196"/>
      <c r="I30" s="16">
        <v>24</v>
      </c>
      <c r="J30" s="32"/>
      <c r="K30" s="32"/>
    </row>
    <row r="31" spans="1:11" ht="13.5">
      <c r="A31" s="194" t="s">
        <v>65</v>
      </c>
      <c r="B31" s="195"/>
      <c r="C31" s="195"/>
      <c r="D31" s="195"/>
      <c r="E31" s="195"/>
      <c r="F31" s="195"/>
      <c r="G31" s="195"/>
      <c r="H31" s="196"/>
      <c r="I31" s="16">
        <v>25</v>
      </c>
      <c r="J31" s="32"/>
      <c r="K31" s="32"/>
    </row>
    <row r="32" spans="1:11" ht="13.5">
      <c r="A32" s="194" t="s">
        <v>66</v>
      </c>
      <c r="B32" s="195"/>
      <c r="C32" s="195"/>
      <c r="D32" s="195"/>
      <c r="E32" s="195"/>
      <c r="F32" s="195"/>
      <c r="G32" s="195"/>
      <c r="H32" s="196"/>
      <c r="I32" s="16">
        <v>26</v>
      </c>
      <c r="J32" s="32">
        <v>16490619</v>
      </c>
      <c r="K32" s="32">
        <v>16193204</v>
      </c>
    </row>
    <row r="33" spans="1:11" ht="13.5">
      <c r="A33" s="194" t="s">
        <v>60</v>
      </c>
      <c r="B33" s="195"/>
      <c r="C33" s="195"/>
      <c r="D33" s="195"/>
      <c r="E33" s="195"/>
      <c r="F33" s="195"/>
      <c r="G33" s="195"/>
      <c r="H33" s="196"/>
      <c r="I33" s="16">
        <v>27</v>
      </c>
      <c r="J33" s="32">
        <v>2182726</v>
      </c>
      <c r="K33" s="32">
        <v>2182726</v>
      </c>
    </row>
    <row r="34" spans="1:11" ht="13.5">
      <c r="A34" s="194" t="s">
        <v>140</v>
      </c>
      <c r="B34" s="195"/>
      <c r="C34" s="195"/>
      <c r="D34" s="195"/>
      <c r="E34" s="195"/>
      <c r="F34" s="195"/>
      <c r="G34" s="195"/>
      <c r="H34" s="196"/>
      <c r="I34" s="16">
        <v>28</v>
      </c>
      <c r="J34" s="32"/>
      <c r="K34" s="32"/>
    </row>
    <row r="35" spans="1:11" ht="13.5">
      <c r="A35" s="191" t="s">
        <v>141</v>
      </c>
      <c r="B35" s="192"/>
      <c r="C35" s="192"/>
      <c r="D35" s="192"/>
      <c r="E35" s="192"/>
      <c r="F35" s="192"/>
      <c r="G35" s="192"/>
      <c r="H35" s="193"/>
      <c r="I35" s="16">
        <v>29</v>
      </c>
      <c r="J35" s="33">
        <f>SUM(J36:J38)</f>
        <v>3100894</v>
      </c>
      <c r="K35" s="33">
        <f>SUM(K36:K38)</f>
        <v>3092662</v>
      </c>
    </row>
    <row r="36" spans="1:11" ht="13.5">
      <c r="A36" s="194" t="s">
        <v>61</v>
      </c>
      <c r="B36" s="195"/>
      <c r="C36" s="195"/>
      <c r="D36" s="195"/>
      <c r="E36" s="195"/>
      <c r="F36" s="195"/>
      <c r="G36" s="195"/>
      <c r="H36" s="196"/>
      <c r="I36" s="16">
        <v>30</v>
      </c>
      <c r="J36" s="32">
        <v>2617018</v>
      </c>
      <c r="K36" s="32">
        <v>2617018</v>
      </c>
    </row>
    <row r="37" spans="1:11" ht="13.5">
      <c r="A37" s="194" t="s">
        <v>62</v>
      </c>
      <c r="B37" s="195"/>
      <c r="C37" s="195"/>
      <c r="D37" s="195"/>
      <c r="E37" s="195"/>
      <c r="F37" s="195"/>
      <c r="G37" s="195"/>
      <c r="H37" s="196"/>
      <c r="I37" s="16">
        <v>31</v>
      </c>
      <c r="J37" s="32"/>
      <c r="K37" s="32"/>
    </row>
    <row r="38" spans="1:11" ht="13.5">
      <c r="A38" s="194" t="s">
        <v>63</v>
      </c>
      <c r="B38" s="195"/>
      <c r="C38" s="195"/>
      <c r="D38" s="195"/>
      <c r="E38" s="195"/>
      <c r="F38" s="195"/>
      <c r="G38" s="195"/>
      <c r="H38" s="196"/>
      <c r="I38" s="16">
        <v>32</v>
      </c>
      <c r="J38" s="32">
        <v>483876</v>
      </c>
      <c r="K38" s="32">
        <v>475644</v>
      </c>
    </row>
    <row r="39" spans="1:11" ht="13.5">
      <c r="A39" s="194" t="s">
        <v>142</v>
      </c>
      <c r="B39" s="195"/>
      <c r="C39" s="195"/>
      <c r="D39" s="195"/>
      <c r="E39" s="195"/>
      <c r="F39" s="195"/>
      <c r="G39" s="195"/>
      <c r="H39" s="196"/>
      <c r="I39" s="16">
        <v>33</v>
      </c>
      <c r="J39" s="32"/>
      <c r="K39" s="32"/>
    </row>
    <row r="40" spans="1:11" ht="13.5">
      <c r="A40" s="191" t="s">
        <v>276</v>
      </c>
      <c r="B40" s="192"/>
      <c r="C40" s="192"/>
      <c r="D40" s="192"/>
      <c r="E40" s="192"/>
      <c r="F40" s="192"/>
      <c r="G40" s="192"/>
      <c r="H40" s="193"/>
      <c r="I40" s="16">
        <v>34</v>
      </c>
      <c r="J40" s="33">
        <f>J41+J49+J56+J64</f>
        <v>56189379</v>
      </c>
      <c r="K40" s="33">
        <f>K41+K49+K56+K64</f>
        <v>56425767</v>
      </c>
    </row>
    <row r="41" spans="1:11" ht="13.5">
      <c r="A41" s="194" t="s">
        <v>81</v>
      </c>
      <c r="B41" s="195"/>
      <c r="C41" s="195"/>
      <c r="D41" s="195"/>
      <c r="E41" s="195"/>
      <c r="F41" s="195"/>
      <c r="G41" s="195"/>
      <c r="H41" s="196"/>
      <c r="I41" s="16">
        <v>35</v>
      </c>
      <c r="J41" s="31">
        <f>J42+J43+J44+J45+J46+J47+J48</f>
        <v>28298636</v>
      </c>
      <c r="K41" s="31">
        <f>K42+K43+K44+K45+K46+K47+K48</f>
        <v>27733540</v>
      </c>
    </row>
    <row r="42" spans="1:11" ht="13.5">
      <c r="A42" s="194" t="s">
        <v>93</v>
      </c>
      <c r="B42" s="195"/>
      <c r="C42" s="195"/>
      <c r="D42" s="195"/>
      <c r="E42" s="195"/>
      <c r="F42" s="195"/>
      <c r="G42" s="195"/>
      <c r="H42" s="196"/>
      <c r="I42" s="16">
        <v>36</v>
      </c>
      <c r="J42" s="32">
        <v>13362820</v>
      </c>
      <c r="K42" s="32">
        <v>13342156</v>
      </c>
    </row>
    <row r="43" spans="1:11" ht="13.5">
      <c r="A43" s="194" t="s">
        <v>94</v>
      </c>
      <c r="B43" s="195"/>
      <c r="C43" s="195"/>
      <c r="D43" s="195"/>
      <c r="E43" s="195"/>
      <c r="F43" s="195"/>
      <c r="G43" s="195"/>
      <c r="H43" s="196"/>
      <c r="I43" s="16">
        <v>37</v>
      </c>
      <c r="J43" s="32">
        <v>533749</v>
      </c>
      <c r="K43" s="32">
        <v>602356</v>
      </c>
    </row>
    <row r="44" spans="1:11" ht="13.5">
      <c r="A44" s="194" t="s">
        <v>67</v>
      </c>
      <c r="B44" s="195"/>
      <c r="C44" s="195"/>
      <c r="D44" s="195"/>
      <c r="E44" s="195"/>
      <c r="F44" s="195"/>
      <c r="G44" s="195"/>
      <c r="H44" s="196"/>
      <c r="I44" s="16">
        <v>38</v>
      </c>
      <c r="J44" s="32">
        <v>8217168</v>
      </c>
      <c r="K44" s="32">
        <v>7647501</v>
      </c>
    </row>
    <row r="45" spans="1:11" ht="13.5">
      <c r="A45" s="194" t="s">
        <v>68</v>
      </c>
      <c r="B45" s="195"/>
      <c r="C45" s="195"/>
      <c r="D45" s="195"/>
      <c r="E45" s="195"/>
      <c r="F45" s="195"/>
      <c r="G45" s="195"/>
      <c r="H45" s="196"/>
      <c r="I45" s="16">
        <v>39</v>
      </c>
      <c r="J45" s="32">
        <v>5488139</v>
      </c>
      <c r="K45" s="32">
        <v>5898019</v>
      </c>
    </row>
    <row r="46" spans="1:11" ht="13.5">
      <c r="A46" s="194" t="s">
        <v>69</v>
      </c>
      <c r="B46" s="195"/>
      <c r="C46" s="195"/>
      <c r="D46" s="195"/>
      <c r="E46" s="195"/>
      <c r="F46" s="195"/>
      <c r="G46" s="195"/>
      <c r="H46" s="196"/>
      <c r="I46" s="16">
        <v>40</v>
      </c>
      <c r="J46" s="32">
        <v>696760</v>
      </c>
      <c r="K46" s="32">
        <v>243508</v>
      </c>
    </row>
    <row r="47" spans="1:11" ht="13.5">
      <c r="A47" s="194" t="s">
        <v>70</v>
      </c>
      <c r="B47" s="195"/>
      <c r="C47" s="195"/>
      <c r="D47" s="195"/>
      <c r="E47" s="195"/>
      <c r="F47" s="195"/>
      <c r="G47" s="195"/>
      <c r="H47" s="196"/>
      <c r="I47" s="16">
        <v>41</v>
      </c>
      <c r="J47" s="32"/>
      <c r="K47" s="32"/>
    </row>
    <row r="48" spans="1:11" ht="13.5">
      <c r="A48" s="194" t="s">
        <v>71</v>
      </c>
      <c r="B48" s="195"/>
      <c r="C48" s="195"/>
      <c r="D48" s="195"/>
      <c r="E48" s="195"/>
      <c r="F48" s="195"/>
      <c r="G48" s="195"/>
      <c r="H48" s="196"/>
      <c r="I48" s="16">
        <v>42</v>
      </c>
      <c r="J48" s="32"/>
      <c r="K48" s="32"/>
    </row>
    <row r="49" spans="1:11" ht="13.5">
      <c r="A49" s="191" t="s">
        <v>82</v>
      </c>
      <c r="B49" s="192"/>
      <c r="C49" s="192"/>
      <c r="D49" s="192"/>
      <c r="E49" s="192"/>
      <c r="F49" s="192"/>
      <c r="G49" s="192"/>
      <c r="H49" s="193"/>
      <c r="I49" s="16">
        <v>43</v>
      </c>
      <c r="J49" s="33">
        <f>SUM(J50:J55)</f>
        <v>24351300</v>
      </c>
      <c r="K49" s="33">
        <f>SUM(K50:K55)</f>
        <v>26516536</v>
      </c>
    </row>
    <row r="50" spans="1:11" ht="13.5">
      <c r="A50" s="194" t="s">
        <v>152</v>
      </c>
      <c r="B50" s="195"/>
      <c r="C50" s="195"/>
      <c r="D50" s="195"/>
      <c r="E50" s="195"/>
      <c r="F50" s="195"/>
      <c r="G50" s="195"/>
      <c r="H50" s="196"/>
      <c r="I50" s="16">
        <v>44</v>
      </c>
      <c r="J50" s="32">
        <v>2709636</v>
      </c>
      <c r="K50" s="32">
        <v>3824537</v>
      </c>
    </row>
    <row r="51" spans="1:11" ht="13.5">
      <c r="A51" s="194" t="s">
        <v>153</v>
      </c>
      <c r="B51" s="195"/>
      <c r="C51" s="195"/>
      <c r="D51" s="195"/>
      <c r="E51" s="195"/>
      <c r="F51" s="195"/>
      <c r="G51" s="195"/>
      <c r="H51" s="196"/>
      <c r="I51" s="16">
        <v>45</v>
      </c>
      <c r="J51" s="32">
        <v>12592983</v>
      </c>
      <c r="K51" s="32">
        <v>13729949</v>
      </c>
    </row>
    <row r="52" spans="1:11" ht="13.5">
      <c r="A52" s="194" t="s">
        <v>154</v>
      </c>
      <c r="B52" s="195"/>
      <c r="C52" s="195"/>
      <c r="D52" s="195"/>
      <c r="E52" s="195"/>
      <c r="F52" s="195"/>
      <c r="G52" s="195"/>
      <c r="H52" s="196"/>
      <c r="I52" s="16">
        <v>46</v>
      </c>
      <c r="J52" s="32"/>
      <c r="K52" s="32"/>
    </row>
    <row r="53" spans="1:11" ht="13.5">
      <c r="A53" s="194" t="s">
        <v>155</v>
      </c>
      <c r="B53" s="195"/>
      <c r="C53" s="195"/>
      <c r="D53" s="195"/>
      <c r="E53" s="195"/>
      <c r="F53" s="195"/>
      <c r="G53" s="195"/>
      <c r="H53" s="196"/>
      <c r="I53" s="16">
        <v>47</v>
      </c>
      <c r="J53" s="32">
        <v>145312</v>
      </c>
      <c r="K53" s="32">
        <v>141298</v>
      </c>
    </row>
    <row r="54" spans="1:11" ht="13.5">
      <c r="A54" s="194" t="s">
        <v>5</v>
      </c>
      <c r="B54" s="195"/>
      <c r="C54" s="195"/>
      <c r="D54" s="195"/>
      <c r="E54" s="195"/>
      <c r="F54" s="195"/>
      <c r="G54" s="195"/>
      <c r="H54" s="196"/>
      <c r="I54" s="16">
        <v>48</v>
      </c>
      <c r="J54" s="32">
        <v>8541987</v>
      </c>
      <c r="K54" s="32">
        <v>8522611</v>
      </c>
    </row>
    <row r="55" spans="1:11" ht="13.5">
      <c r="A55" s="194" t="s">
        <v>6</v>
      </c>
      <c r="B55" s="195"/>
      <c r="C55" s="195"/>
      <c r="D55" s="195"/>
      <c r="E55" s="195"/>
      <c r="F55" s="195"/>
      <c r="G55" s="195"/>
      <c r="H55" s="196"/>
      <c r="I55" s="16">
        <v>49</v>
      </c>
      <c r="J55" s="32">
        <v>361382</v>
      </c>
      <c r="K55" s="32">
        <v>298141</v>
      </c>
    </row>
    <row r="56" spans="1:11" ht="13.5">
      <c r="A56" s="191" t="s">
        <v>83</v>
      </c>
      <c r="B56" s="192"/>
      <c r="C56" s="192"/>
      <c r="D56" s="192"/>
      <c r="E56" s="192"/>
      <c r="F56" s="192"/>
      <c r="G56" s="192"/>
      <c r="H56" s="193"/>
      <c r="I56" s="16">
        <v>50</v>
      </c>
      <c r="J56" s="33">
        <f>SUM(J57:J63)</f>
        <v>2165997</v>
      </c>
      <c r="K56" s="33">
        <f>SUM(K57:K63)</f>
        <v>1777385</v>
      </c>
    </row>
    <row r="57" spans="1:11" ht="13.5">
      <c r="A57" s="194" t="s">
        <v>57</v>
      </c>
      <c r="B57" s="195"/>
      <c r="C57" s="195"/>
      <c r="D57" s="195"/>
      <c r="E57" s="195"/>
      <c r="F57" s="195"/>
      <c r="G57" s="195"/>
      <c r="H57" s="196"/>
      <c r="I57" s="16">
        <v>51</v>
      </c>
      <c r="J57" s="32"/>
      <c r="K57" s="32"/>
    </row>
    <row r="58" spans="1:11" ht="13.5">
      <c r="A58" s="194" t="s">
        <v>58</v>
      </c>
      <c r="B58" s="195"/>
      <c r="C58" s="195"/>
      <c r="D58" s="195"/>
      <c r="E58" s="195"/>
      <c r="F58" s="195"/>
      <c r="G58" s="195"/>
      <c r="H58" s="196"/>
      <c r="I58" s="16">
        <v>52</v>
      </c>
      <c r="J58" s="32">
        <v>237692</v>
      </c>
      <c r="K58" s="32">
        <v>238692</v>
      </c>
    </row>
    <row r="59" spans="1:11" ht="13.5">
      <c r="A59" s="194" t="s">
        <v>185</v>
      </c>
      <c r="B59" s="195"/>
      <c r="C59" s="195"/>
      <c r="D59" s="195"/>
      <c r="E59" s="195"/>
      <c r="F59" s="195"/>
      <c r="G59" s="195"/>
      <c r="H59" s="196"/>
      <c r="I59" s="16">
        <v>53</v>
      </c>
      <c r="J59" s="32"/>
      <c r="K59" s="32"/>
    </row>
    <row r="60" spans="1:11" ht="13.5">
      <c r="A60" s="194" t="s">
        <v>64</v>
      </c>
      <c r="B60" s="195"/>
      <c r="C60" s="195"/>
      <c r="D60" s="195"/>
      <c r="E60" s="195"/>
      <c r="F60" s="195"/>
      <c r="G60" s="195"/>
      <c r="H60" s="196"/>
      <c r="I60" s="16">
        <v>54</v>
      </c>
      <c r="J60" s="32"/>
      <c r="K60" s="32"/>
    </row>
    <row r="61" spans="1:11" ht="13.5">
      <c r="A61" s="194" t="s">
        <v>65</v>
      </c>
      <c r="B61" s="195"/>
      <c r="C61" s="195"/>
      <c r="D61" s="195"/>
      <c r="E61" s="195"/>
      <c r="F61" s="195"/>
      <c r="G61" s="195"/>
      <c r="H61" s="196"/>
      <c r="I61" s="16">
        <v>55</v>
      </c>
      <c r="J61" s="32">
        <v>1584043</v>
      </c>
      <c r="K61" s="32">
        <v>1255071</v>
      </c>
    </row>
    <row r="62" spans="1:11" ht="13.5">
      <c r="A62" s="194" t="s">
        <v>66</v>
      </c>
      <c r="B62" s="195"/>
      <c r="C62" s="195"/>
      <c r="D62" s="195"/>
      <c r="E62" s="195"/>
      <c r="F62" s="195"/>
      <c r="G62" s="195"/>
      <c r="H62" s="196"/>
      <c r="I62" s="16">
        <v>56</v>
      </c>
      <c r="J62" s="32">
        <v>344262</v>
      </c>
      <c r="K62" s="32">
        <v>283622</v>
      </c>
    </row>
    <row r="63" spans="1:11" ht="13.5">
      <c r="A63" s="194" t="s">
        <v>30</v>
      </c>
      <c r="B63" s="195"/>
      <c r="C63" s="195"/>
      <c r="D63" s="195"/>
      <c r="E63" s="195"/>
      <c r="F63" s="195"/>
      <c r="G63" s="195"/>
      <c r="H63" s="196"/>
      <c r="I63" s="16">
        <v>57</v>
      </c>
      <c r="J63" s="32"/>
      <c r="K63" s="32"/>
    </row>
    <row r="64" spans="1:11" ht="13.5">
      <c r="A64" s="191" t="s">
        <v>159</v>
      </c>
      <c r="B64" s="192"/>
      <c r="C64" s="192"/>
      <c r="D64" s="192"/>
      <c r="E64" s="192"/>
      <c r="F64" s="192"/>
      <c r="G64" s="192"/>
      <c r="H64" s="193"/>
      <c r="I64" s="16">
        <v>58</v>
      </c>
      <c r="J64" s="34">
        <v>1373446</v>
      </c>
      <c r="K64" s="34">
        <v>398306</v>
      </c>
    </row>
    <row r="65" spans="1:11" ht="13.5">
      <c r="A65" s="191" t="s">
        <v>37</v>
      </c>
      <c r="B65" s="192"/>
      <c r="C65" s="192"/>
      <c r="D65" s="192"/>
      <c r="E65" s="192"/>
      <c r="F65" s="192"/>
      <c r="G65" s="192"/>
      <c r="H65" s="193"/>
      <c r="I65" s="16">
        <v>59</v>
      </c>
      <c r="J65" s="34">
        <v>1945362</v>
      </c>
      <c r="K65" s="34">
        <v>1565764</v>
      </c>
    </row>
    <row r="66" spans="1:11" ht="13.5">
      <c r="A66" s="191" t="s">
        <v>292</v>
      </c>
      <c r="B66" s="192"/>
      <c r="C66" s="192"/>
      <c r="D66" s="192"/>
      <c r="E66" s="192"/>
      <c r="F66" s="192"/>
      <c r="G66" s="192"/>
      <c r="H66" s="193"/>
      <c r="I66" s="16">
        <v>60</v>
      </c>
      <c r="J66" s="33">
        <f>J7+J8+J40+J65</f>
        <v>462393198</v>
      </c>
      <c r="K66" s="33">
        <f>K7+K8+K40+K65</f>
        <v>458638971</v>
      </c>
    </row>
    <row r="67" spans="1:11" ht="13.5">
      <c r="A67" s="197" t="s">
        <v>72</v>
      </c>
      <c r="B67" s="198"/>
      <c r="C67" s="198"/>
      <c r="D67" s="198"/>
      <c r="E67" s="198"/>
      <c r="F67" s="198"/>
      <c r="G67" s="198"/>
      <c r="H67" s="199"/>
      <c r="I67" s="28">
        <v>61</v>
      </c>
      <c r="J67" s="35">
        <v>19161412</v>
      </c>
      <c r="K67" s="35">
        <v>13276859</v>
      </c>
    </row>
    <row r="68" spans="1:11" ht="13.5">
      <c r="A68" s="200" t="s">
        <v>39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11" ht="13.5">
      <c r="A69" s="188" t="s">
        <v>293</v>
      </c>
      <c r="B69" s="189"/>
      <c r="C69" s="189"/>
      <c r="D69" s="189"/>
      <c r="E69" s="189"/>
      <c r="F69" s="189"/>
      <c r="G69" s="189"/>
      <c r="H69" s="190"/>
      <c r="I69" s="14">
        <v>62</v>
      </c>
      <c r="J69" s="33">
        <f>J70+J72+J78+J79+J82+J85</f>
        <v>243751807</v>
      </c>
      <c r="K69" s="33">
        <f>K70+K72+K78+K79+K82+K85</f>
        <v>235323383</v>
      </c>
    </row>
    <row r="70" spans="1:11" ht="13.5">
      <c r="A70" s="194" t="s">
        <v>106</v>
      </c>
      <c r="B70" s="195"/>
      <c r="C70" s="195"/>
      <c r="D70" s="195"/>
      <c r="E70" s="195"/>
      <c r="F70" s="195"/>
      <c r="G70" s="195"/>
      <c r="H70" s="196"/>
      <c r="I70" s="16">
        <v>63</v>
      </c>
      <c r="J70" s="32">
        <v>111040350</v>
      </c>
      <c r="K70" s="32">
        <v>111040350</v>
      </c>
    </row>
    <row r="71" spans="1:11" ht="13.5">
      <c r="A71" s="194" t="s">
        <v>107</v>
      </c>
      <c r="B71" s="195"/>
      <c r="C71" s="195"/>
      <c r="D71" s="195"/>
      <c r="E71" s="195"/>
      <c r="F71" s="195"/>
      <c r="G71" s="195"/>
      <c r="H71" s="196"/>
      <c r="I71" s="16">
        <v>64</v>
      </c>
      <c r="J71" s="32"/>
      <c r="K71" s="32"/>
    </row>
    <row r="72" spans="1:11" ht="13.5">
      <c r="A72" s="194" t="s">
        <v>108</v>
      </c>
      <c r="B72" s="195"/>
      <c r="C72" s="195"/>
      <c r="D72" s="195"/>
      <c r="E72" s="195"/>
      <c r="F72" s="195"/>
      <c r="G72" s="195"/>
      <c r="H72" s="196"/>
      <c r="I72" s="16">
        <v>65</v>
      </c>
      <c r="J72" s="31">
        <f>J73+J74-J75+J77</f>
        <v>1266291</v>
      </c>
      <c r="K72" s="31">
        <f>K73+K74-K75+K77</f>
        <v>1514951</v>
      </c>
    </row>
    <row r="73" spans="1:11" ht="13.5">
      <c r="A73" s="194" t="s">
        <v>109</v>
      </c>
      <c r="B73" s="195"/>
      <c r="C73" s="195"/>
      <c r="D73" s="195"/>
      <c r="E73" s="195"/>
      <c r="F73" s="195"/>
      <c r="G73" s="195"/>
      <c r="H73" s="196"/>
      <c r="I73" s="16">
        <v>66</v>
      </c>
      <c r="J73" s="32"/>
      <c r="K73" s="32"/>
    </row>
    <row r="74" spans="1:11" ht="13.5">
      <c r="A74" s="194" t="s">
        <v>110</v>
      </c>
      <c r="B74" s="195"/>
      <c r="C74" s="195"/>
      <c r="D74" s="195"/>
      <c r="E74" s="195"/>
      <c r="F74" s="195"/>
      <c r="G74" s="195"/>
      <c r="H74" s="196"/>
      <c r="I74" s="16">
        <v>67</v>
      </c>
      <c r="J74" s="32">
        <v>9182650</v>
      </c>
      <c r="K74" s="32">
        <v>9182650</v>
      </c>
    </row>
    <row r="75" spans="1:11" ht="13.5">
      <c r="A75" s="194" t="s">
        <v>99</v>
      </c>
      <c r="B75" s="195"/>
      <c r="C75" s="195"/>
      <c r="D75" s="195"/>
      <c r="E75" s="195"/>
      <c r="F75" s="195"/>
      <c r="G75" s="195"/>
      <c r="H75" s="196"/>
      <c r="I75" s="16">
        <v>68</v>
      </c>
      <c r="J75" s="32">
        <v>9182650</v>
      </c>
      <c r="K75" s="32">
        <v>9182650</v>
      </c>
    </row>
    <row r="76" spans="1:11" ht="13.5">
      <c r="A76" s="194" t="s">
        <v>100</v>
      </c>
      <c r="B76" s="195"/>
      <c r="C76" s="195"/>
      <c r="D76" s="195"/>
      <c r="E76" s="195"/>
      <c r="F76" s="195"/>
      <c r="G76" s="195"/>
      <c r="H76" s="196"/>
      <c r="I76" s="16">
        <v>69</v>
      </c>
      <c r="J76" s="32"/>
      <c r="K76" s="32"/>
    </row>
    <row r="77" spans="1:11" ht="13.5">
      <c r="A77" s="194" t="s">
        <v>101</v>
      </c>
      <c r="B77" s="195"/>
      <c r="C77" s="195"/>
      <c r="D77" s="195"/>
      <c r="E77" s="195"/>
      <c r="F77" s="195"/>
      <c r="G77" s="195"/>
      <c r="H77" s="196"/>
      <c r="I77" s="16">
        <v>70</v>
      </c>
      <c r="J77" s="32">
        <v>1266291</v>
      </c>
      <c r="K77" s="32">
        <v>1514951</v>
      </c>
    </row>
    <row r="78" spans="1:11" ht="13.5">
      <c r="A78" s="194" t="s">
        <v>102</v>
      </c>
      <c r="B78" s="195"/>
      <c r="C78" s="195"/>
      <c r="D78" s="195"/>
      <c r="E78" s="195"/>
      <c r="F78" s="195"/>
      <c r="G78" s="195"/>
      <c r="H78" s="196"/>
      <c r="I78" s="16">
        <v>71</v>
      </c>
      <c r="J78" s="32">
        <v>171624521</v>
      </c>
      <c r="K78" s="32">
        <v>170501264</v>
      </c>
    </row>
    <row r="79" spans="1:11" ht="13.5">
      <c r="A79" s="194" t="s">
        <v>183</v>
      </c>
      <c r="B79" s="195"/>
      <c r="C79" s="195"/>
      <c r="D79" s="195"/>
      <c r="E79" s="195"/>
      <c r="F79" s="195"/>
      <c r="G79" s="195"/>
      <c r="H79" s="196"/>
      <c r="I79" s="16">
        <v>72</v>
      </c>
      <c r="J79" s="31">
        <f>J80-J81</f>
        <v>-2662190</v>
      </c>
      <c r="K79" s="31">
        <f>K80-K81</f>
        <v>-38775283</v>
      </c>
    </row>
    <row r="80" spans="1:11" ht="13.5">
      <c r="A80" s="203" t="s">
        <v>126</v>
      </c>
      <c r="B80" s="204"/>
      <c r="C80" s="204"/>
      <c r="D80" s="204"/>
      <c r="E80" s="204"/>
      <c r="F80" s="204"/>
      <c r="G80" s="204"/>
      <c r="H80" s="205"/>
      <c r="I80" s="16">
        <v>73</v>
      </c>
      <c r="J80" s="32"/>
      <c r="K80" s="32"/>
    </row>
    <row r="81" spans="1:11" ht="13.5">
      <c r="A81" s="203" t="s">
        <v>127</v>
      </c>
      <c r="B81" s="204"/>
      <c r="C81" s="204"/>
      <c r="D81" s="204"/>
      <c r="E81" s="204"/>
      <c r="F81" s="204"/>
      <c r="G81" s="204"/>
      <c r="H81" s="205"/>
      <c r="I81" s="16">
        <v>74</v>
      </c>
      <c r="J81" s="32">
        <v>2662190</v>
      </c>
      <c r="K81" s="32">
        <v>38775283</v>
      </c>
    </row>
    <row r="82" spans="1:11" ht="13.5">
      <c r="A82" s="194" t="s">
        <v>184</v>
      </c>
      <c r="B82" s="195"/>
      <c r="C82" s="195"/>
      <c r="D82" s="195"/>
      <c r="E82" s="195"/>
      <c r="F82" s="195"/>
      <c r="G82" s="195"/>
      <c r="H82" s="196"/>
      <c r="I82" s="16">
        <v>75</v>
      </c>
      <c r="J82" s="31">
        <f>J83-J84</f>
        <v>-37517165</v>
      </c>
      <c r="K82" s="31">
        <f>K83-K84</f>
        <v>-8957899</v>
      </c>
    </row>
    <row r="83" spans="1:11" ht="13.5">
      <c r="A83" s="203" t="s">
        <v>128</v>
      </c>
      <c r="B83" s="204"/>
      <c r="C83" s="204"/>
      <c r="D83" s="204"/>
      <c r="E83" s="204"/>
      <c r="F83" s="204"/>
      <c r="G83" s="204"/>
      <c r="H83" s="205"/>
      <c r="I83" s="16">
        <v>76</v>
      </c>
      <c r="J83" s="32"/>
      <c r="K83" s="32"/>
    </row>
    <row r="84" spans="1:11" ht="13.5">
      <c r="A84" s="203" t="s">
        <v>129</v>
      </c>
      <c r="B84" s="204"/>
      <c r="C84" s="204"/>
      <c r="D84" s="204"/>
      <c r="E84" s="204"/>
      <c r="F84" s="204"/>
      <c r="G84" s="204"/>
      <c r="H84" s="205"/>
      <c r="I84" s="16">
        <v>77</v>
      </c>
      <c r="J84" s="32">
        <v>37517165</v>
      </c>
      <c r="K84" s="32">
        <v>8957899</v>
      </c>
    </row>
    <row r="85" spans="1:11" ht="13.5">
      <c r="A85" s="194" t="s">
        <v>130</v>
      </c>
      <c r="B85" s="195"/>
      <c r="C85" s="195"/>
      <c r="D85" s="195"/>
      <c r="E85" s="195"/>
      <c r="F85" s="195"/>
      <c r="G85" s="195"/>
      <c r="H85" s="196"/>
      <c r="I85" s="16">
        <v>78</v>
      </c>
      <c r="J85" s="32"/>
      <c r="K85" s="32"/>
    </row>
    <row r="86" spans="1:11" ht="13.5">
      <c r="A86" s="191" t="s">
        <v>294</v>
      </c>
      <c r="B86" s="192"/>
      <c r="C86" s="192"/>
      <c r="D86" s="192"/>
      <c r="E86" s="192"/>
      <c r="F86" s="192"/>
      <c r="G86" s="192"/>
      <c r="H86" s="193"/>
      <c r="I86" s="16">
        <v>79</v>
      </c>
      <c r="J86" s="33">
        <f>SUM(J87:J89)</f>
        <v>86622</v>
      </c>
      <c r="K86" s="33">
        <f>SUM(K87:K89)</f>
        <v>86622</v>
      </c>
    </row>
    <row r="87" spans="1:11" ht="13.5">
      <c r="A87" s="194" t="s">
        <v>95</v>
      </c>
      <c r="B87" s="195"/>
      <c r="C87" s="195"/>
      <c r="D87" s="195"/>
      <c r="E87" s="195"/>
      <c r="F87" s="195"/>
      <c r="G87" s="195"/>
      <c r="H87" s="196"/>
      <c r="I87" s="16">
        <v>80</v>
      </c>
      <c r="J87" s="32"/>
      <c r="K87" s="32"/>
    </row>
    <row r="88" spans="1:11" ht="13.5">
      <c r="A88" s="194" t="s">
        <v>96</v>
      </c>
      <c r="B88" s="195"/>
      <c r="C88" s="195"/>
      <c r="D88" s="195"/>
      <c r="E88" s="195"/>
      <c r="F88" s="195"/>
      <c r="G88" s="195"/>
      <c r="H88" s="196"/>
      <c r="I88" s="16">
        <v>81</v>
      </c>
      <c r="J88" s="32"/>
      <c r="K88" s="32"/>
    </row>
    <row r="89" spans="1:11" ht="13.5">
      <c r="A89" s="194" t="s">
        <v>97</v>
      </c>
      <c r="B89" s="195"/>
      <c r="C89" s="195"/>
      <c r="D89" s="195"/>
      <c r="E89" s="195"/>
      <c r="F89" s="195"/>
      <c r="G89" s="195"/>
      <c r="H89" s="196"/>
      <c r="I89" s="16">
        <v>82</v>
      </c>
      <c r="J89" s="32">
        <v>86622</v>
      </c>
      <c r="K89" s="32">
        <v>86622</v>
      </c>
    </row>
    <row r="90" spans="1:11" ht="13.5">
      <c r="A90" s="191" t="s">
        <v>295</v>
      </c>
      <c r="B90" s="192"/>
      <c r="C90" s="192"/>
      <c r="D90" s="192"/>
      <c r="E90" s="192"/>
      <c r="F90" s="192"/>
      <c r="G90" s="192"/>
      <c r="H90" s="193"/>
      <c r="I90" s="16">
        <v>83</v>
      </c>
      <c r="J90" s="33">
        <f>SUM(J91:J99)</f>
        <v>162157997</v>
      </c>
      <c r="K90" s="33">
        <f>SUM(K91:K99)</f>
        <v>156542768</v>
      </c>
    </row>
    <row r="91" spans="1:11" ht="13.5">
      <c r="A91" s="194" t="s">
        <v>98</v>
      </c>
      <c r="B91" s="195"/>
      <c r="C91" s="195"/>
      <c r="D91" s="195"/>
      <c r="E91" s="195"/>
      <c r="F91" s="195"/>
      <c r="G91" s="195"/>
      <c r="H91" s="196"/>
      <c r="I91" s="16">
        <v>84</v>
      </c>
      <c r="J91" s="32"/>
      <c r="K91" s="32"/>
    </row>
    <row r="92" spans="1:11" ht="13.5">
      <c r="A92" s="194" t="s">
        <v>186</v>
      </c>
      <c r="B92" s="195"/>
      <c r="C92" s="195"/>
      <c r="D92" s="195"/>
      <c r="E92" s="195"/>
      <c r="F92" s="195"/>
      <c r="G92" s="195"/>
      <c r="H92" s="196"/>
      <c r="I92" s="16">
        <v>85</v>
      </c>
      <c r="J92" s="32"/>
      <c r="K92" s="32"/>
    </row>
    <row r="93" spans="1:11" ht="13.5">
      <c r="A93" s="194" t="s">
        <v>0</v>
      </c>
      <c r="B93" s="195"/>
      <c r="C93" s="195"/>
      <c r="D93" s="195"/>
      <c r="E93" s="195"/>
      <c r="F93" s="195"/>
      <c r="G93" s="195"/>
      <c r="H93" s="196"/>
      <c r="I93" s="16">
        <v>86</v>
      </c>
      <c r="J93" s="32">
        <v>90877712</v>
      </c>
      <c r="K93" s="32">
        <v>89760304</v>
      </c>
    </row>
    <row r="94" spans="1:11" ht="13.5">
      <c r="A94" s="194" t="s">
        <v>187</v>
      </c>
      <c r="B94" s="195"/>
      <c r="C94" s="195"/>
      <c r="D94" s="195"/>
      <c r="E94" s="195"/>
      <c r="F94" s="195"/>
      <c r="G94" s="195"/>
      <c r="H94" s="196"/>
      <c r="I94" s="16">
        <v>87</v>
      </c>
      <c r="J94" s="32"/>
      <c r="K94" s="32"/>
    </row>
    <row r="95" spans="1:11" ht="13.5">
      <c r="A95" s="194" t="s">
        <v>188</v>
      </c>
      <c r="B95" s="195"/>
      <c r="C95" s="195"/>
      <c r="D95" s="195"/>
      <c r="E95" s="195"/>
      <c r="F95" s="195"/>
      <c r="G95" s="195"/>
      <c r="H95" s="196"/>
      <c r="I95" s="16">
        <v>88</v>
      </c>
      <c r="J95" s="32">
        <v>26991465</v>
      </c>
      <c r="K95" s="32">
        <v>22971985</v>
      </c>
    </row>
    <row r="96" spans="1:11" ht="13.5">
      <c r="A96" s="194" t="s">
        <v>189</v>
      </c>
      <c r="B96" s="195"/>
      <c r="C96" s="195"/>
      <c r="D96" s="195"/>
      <c r="E96" s="195"/>
      <c r="F96" s="195"/>
      <c r="G96" s="195"/>
      <c r="H96" s="196"/>
      <c r="I96" s="16">
        <v>89</v>
      </c>
      <c r="J96" s="32"/>
      <c r="K96" s="32"/>
    </row>
    <row r="97" spans="1:11" ht="13.5">
      <c r="A97" s="194" t="s">
        <v>75</v>
      </c>
      <c r="B97" s="195"/>
      <c r="C97" s="195"/>
      <c r="D97" s="195"/>
      <c r="E97" s="195"/>
      <c r="F97" s="195"/>
      <c r="G97" s="195"/>
      <c r="H97" s="196"/>
      <c r="I97" s="16">
        <v>90</v>
      </c>
      <c r="J97" s="32"/>
      <c r="K97" s="32"/>
    </row>
    <row r="98" spans="1:11" ht="13.5">
      <c r="A98" s="194" t="s">
        <v>73</v>
      </c>
      <c r="B98" s="195"/>
      <c r="C98" s="195"/>
      <c r="D98" s="195"/>
      <c r="E98" s="195"/>
      <c r="F98" s="195"/>
      <c r="G98" s="195"/>
      <c r="H98" s="196"/>
      <c r="I98" s="16">
        <v>91</v>
      </c>
      <c r="J98" s="32">
        <v>1382690</v>
      </c>
      <c r="K98" s="32">
        <v>1185163</v>
      </c>
    </row>
    <row r="99" spans="1:11" ht="13.5">
      <c r="A99" s="194" t="s">
        <v>74</v>
      </c>
      <c r="B99" s="195"/>
      <c r="C99" s="195"/>
      <c r="D99" s="195"/>
      <c r="E99" s="195"/>
      <c r="F99" s="195"/>
      <c r="G99" s="195"/>
      <c r="H99" s="196"/>
      <c r="I99" s="16">
        <v>92</v>
      </c>
      <c r="J99" s="32">
        <v>42906130</v>
      </c>
      <c r="K99" s="32">
        <v>42625316</v>
      </c>
    </row>
    <row r="100" spans="1:11" ht="13.5">
      <c r="A100" s="191" t="s">
        <v>296</v>
      </c>
      <c r="B100" s="192"/>
      <c r="C100" s="192"/>
      <c r="D100" s="192"/>
      <c r="E100" s="192"/>
      <c r="F100" s="192"/>
      <c r="G100" s="192"/>
      <c r="H100" s="193"/>
      <c r="I100" s="16">
        <v>93</v>
      </c>
      <c r="J100" s="33">
        <f>SUM(J101:J112)</f>
        <v>55438300</v>
      </c>
      <c r="K100" s="33">
        <f>SUM(K101:K112)</f>
        <v>65828940</v>
      </c>
    </row>
    <row r="101" spans="1:11" ht="13.5">
      <c r="A101" s="194" t="s">
        <v>98</v>
      </c>
      <c r="B101" s="195"/>
      <c r="C101" s="195"/>
      <c r="D101" s="195"/>
      <c r="E101" s="195"/>
      <c r="F101" s="195"/>
      <c r="G101" s="195"/>
      <c r="H101" s="196"/>
      <c r="I101" s="16">
        <v>94</v>
      </c>
      <c r="J101" s="32">
        <v>2525605</v>
      </c>
      <c r="K101" s="32">
        <v>11086910</v>
      </c>
    </row>
    <row r="102" spans="1:11" ht="13.5">
      <c r="A102" s="194" t="s">
        <v>186</v>
      </c>
      <c r="B102" s="195"/>
      <c r="C102" s="195"/>
      <c r="D102" s="195"/>
      <c r="E102" s="195"/>
      <c r="F102" s="195"/>
      <c r="G102" s="195"/>
      <c r="H102" s="196"/>
      <c r="I102" s="16">
        <v>95</v>
      </c>
      <c r="J102" s="32">
        <v>1058926</v>
      </c>
      <c r="K102" s="32">
        <v>59926</v>
      </c>
    </row>
    <row r="103" spans="1:11" ht="13.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6">
        <v>96</v>
      </c>
      <c r="J103" s="32">
        <v>3417351</v>
      </c>
      <c r="K103" s="32">
        <v>3457363</v>
      </c>
    </row>
    <row r="104" spans="1:11" ht="13.5">
      <c r="A104" s="194" t="s">
        <v>187</v>
      </c>
      <c r="B104" s="195"/>
      <c r="C104" s="195"/>
      <c r="D104" s="195"/>
      <c r="E104" s="195"/>
      <c r="F104" s="195"/>
      <c r="G104" s="195"/>
      <c r="H104" s="196"/>
      <c r="I104" s="16">
        <v>97</v>
      </c>
      <c r="J104" s="32">
        <v>254375</v>
      </c>
      <c r="K104" s="32">
        <v>934432</v>
      </c>
    </row>
    <row r="105" spans="1:11" ht="13.5">
      <c r="A105" s="194" t="s">
        <v>188</v>
      </c>
      <c r="B105" s="195"/>
      <c r="C105" s="195"/>
      <c r="D105" s="195"/>
      <c r="E105" s="195"/>
      <c r="F105" s="195"/>
      <c r="G105" s="195"/>
      <c r="H105" s="196"/>
      <c r="I105" s="16">
        <v>98</v>
      </c>
      <c r="J105" s="32">
        <v>29039023</v>
      </c>
      <c r="K105" s="32">
        <v>30986543</v>
      </c>
    </row>
    <row r="106" spans="1:11" ht="13.5">
      <c r="A106" s="194" t="s">
        <v>189</v>
      </c>
      <c r="B106" s="195"/>
      <c r="C106" s="195"/>
      <c r="D106" s="195"/>
      <c r="E106" s="195"/>
      <c r="F106" s="195"/>
      <c r="G106" s="195"/>
      <c r="H106" s="196"/>
      <c r="I106" s="16">
        <v>99</v>
      </c>
      <c r="J106" s="32"/>
      <c r="K106" s="32"/>
    </row>
    <row r="107" spans="1:11" ht="13.5">
      <c r="A107" s="194" t="s">
        <v>75</v>
      </c>
      <c r="B107" s="195"/>
      <c r="C107" s="195"/>
      <c r="D107" s="195"/>
      <c r="E107" s="195"/>
      <c r="F107" s="195"/>
      <c r="G107" s="195"/>
      <c r="H107" s="196"/>
      <c r="I107" s="16">
        <v>100</v>
      </c>
      <c r="J107" s="32"/>
      <c r="K107" s="32"/>
    </row>
    <row r="108" spans="1:11" ht="13.5">
      <c r="A108" s="194" t="s">
        <v>76</v>
      </c>
      <c r="B108" s="195"/>
      <c r="C108" s="195"/>
      <c r="D108" s="195"/>
      <c r="E108" s="195"/>
      <c r="F108" s="195"/>
      <c r="G108" s="195"/>
      <c r="H108" s="196"/>
      <c r="I108" s="16">
        <v>101</v>
      </c>
      <c r="J108" s="32">
        <v>6686241</v>
      </c>
      <c r="K108" s="32">
        <v>6341499</v>
      </c>
    </row>
    <row r="109" spans="1:11" ht="13.5">
      <c r="A109" s="194" t="s">
        <v>77</v>
      </c>
      <c r="B109" s="195"/>
      <c r="C109" s="195"/>
      <c r="D109" s="195"/>
      <c r="E109" s="195"/>
      <c r="F109" s="195"/>
      <c r="G109" s="195"/>
      <c r="H109" s="196"/>
      <c r="I109" s="16">
        <v>102</v>
      </c>
      <c r="J109" s="36">
        <v>9390107</v>
      </c>
      <c r="K109" s="36">
        <v>9802017</v>
      </c>
    </row>
    <row r="110" spans="1:11" ht="13.5">
      <c r="A110" s="194" t="s">
        <v>80</v>
      </c>
      <c r="B110" s="195"/>
      <c r="C110" s="195"/>
      <c r="D110" s="195"/>
      <c r="E110" s="195"/>
      <c r="F110" s="195"/>
      <c r="G110" s="195"/>
      <c r="H110" s="196"/>
      <c r="I110" s="16">
        <v>103</v>
      </c>
      <c r="J110" s="32"/>
      <c r="K110" s="32"/>
    </row>
    <row r="111" spans="1:11" ht="13.5">
      <c r="A111" s="194" t="s">
        <v>78</v>
      </c>
      <c r="B111" s="195"/>
      <c r="C111" s="195"/>
      <c r="D111" s="195"/>
      <c r="E111" s="195"/>
      <c r="F111" s="195"/>
      <c r="G111" s="195"/>
      <c r="H111" s="196"/>
      <c r="I111" s="16">
        <v>104</v>
      </c>
      <c r="J111" s="32"/>
      <c r="K111" s="32"/>
    </row>
    <row r="112" spans="1:11" ht="13.5">
      <c r="A112" s="194" t="s">
        <v>79</v>
      </c>
      <c r="B112" s="195"/>
      <c r="C112" s="195"/>
      <c r="D112" s="195"/>
      <c r="E112" s="195"/>
      <c r="F112" s="195"/>
      <c r="G112" s="195"/>
      <c r="H112" s="196"/>
      <c r="I112" s="16">
        <v>105</v>
      </c>
      <c r="J112" s="32">
        <v>3066672</v>
      </c>
      <c r="K112" s="32">
        <v>3160250</v>
      </c>
    </row>
    <row r="113" spans="1:11" ht="13.5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6">
        <v>106</v>
      </c>
      <c r="J113" s="34">
        <v>958472</v>
      </c>
      <c r="K113" s="33">
        <v>857258</v>
      </c>
    </row>
    <row r="114" spans="1:11" ht="13.5">
      <c r="A114" s="191" t="s">
        <v>297</v>
      </c>
      <c r="B114" s="192"/>
      <c r="C114" s="192"/>
      <c r="D114" s="192"/>
      <c r="E114" s="192"/>
      <c r="F114" s="192"/>
      <c r="G114" s="192"/>
      <c r="H114" s="193"/>
      <c r="I114" s="16">
        <v>107</v>
      </c>
      <c r="J114" s="33">
        <f>J69+J86+J90+J100+J113</f>
        <v>462393198</v>
      </c>
      <c r="K114" s="33">
        <f>K69+K86+K90+K100+K113</f>
        <v>458638971</v>
      </c>
    </row>
    <row r="115" spans="1:11" ht="13.5">
      <c r="A115" s="213" t="s">
        <v>38</v>
      </c>
      <c r="B115" s="214"/>
      <c r="C115" s="214"/>
      <c r="D115" s="214"/>
      <c r="E115" s="214"/>
      <c r="F115" s="214"/>
      <c r="G115" s="214"/>
      <c r="H115" s="215"/>
      <c r="I115" s="21">
        <v>108</v>
      </c>
      <c r="J115" s="34">
        <v>19161412</v>
      </c>
      <c r="K115" s="34">
        <v>13276859</v>
      </c>
    </row>
    <row r="116" spans="1:11" ht="13.5">
      <c r="A116" s="200" t="s">
        <v>298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3.5">
      <c r="A117" s="188" t="s">
        <v>143</v>
      </c>
      <c r="B117" s="189"/>
      <c r="C117" s="189"/>
      <c r="D117" s="189"/>
      <c r="E117" s="189"/>
      <c r="F117" s="189"/>
      <c r="G117" s="189"/>
      <c r="H117" s="189"/>
      <c r="I117" s="219"/>
      <c r="J117" s="219"/>
      <c r="K117" s="220"/>
    </row>
    <row r="118" spans="1:11" ht="13.5">
      <c r="A118" s="194" t="s">
        <v>3</v>
      </c>
      <c r="B118" s="195"/>
      <c r="C118" s="195"/>
      <c r="D118" s="195"/>
      <c r="E118" s="195"/>
      <c r="F118" s="195"/>
      <c r="G118" s="195"/>
      <c r="H118" s="196"/>
      <c r="I118" s="16">
        <v>109</v>
      </c>
      <c r="J118" s="17">
        <f>J69</f>
        <v>243751807</v>
      </c>
      <c r="K118" s="17">
        <f>K69</f>
        <v>235323383</v>
      </c>
    </row>
    <row r="119" spans="1:11" ht="13.5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28">
        <v>110</v>
      </c>
      <c r="J119" s="25"/>
      <c r="K119" s="25"/>
    </row>
    <row r="120" spans="1:11" ht="13.5">
      <c r="A120" s="209" t="s">
        <v>247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3.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80" zoomScaleSheetLayoutView="80" zoomScalePageLayoutView="0" workbookViewId="0" topLeftCell="A40">
      <selection activeCell="A31" sqref="A31:H31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4.28125" style="9" customWidth="1"/>
    <col min="12" max="12" width="13.140625" style="9" customWidth="1"/>
    <col min="13" max="13" width="13.7109375" style="9" customWidth="1"/>
    <col min="14" max="14" width="9.140625" style="3" customWidth="1"/>
    <col min="15" max="16" width="10.140625" style="3" bestFit="1" customWidth="1"/>
    <col min="17" max="16384" width="9.140625" style="3" customWidth="1"/>
  </cols>
  <sheetData>
    <row r="1" spans="1:13" ht="12.75" customHeight="1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29" t="s">
        <v>302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22" t="s">
        <v>269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27">
      <c r="A4" s="221" t="s">
        <v>40</v>
      </c>
      <c r="B4" s="221"/>
      <c r="C4" s="221"/>
      <c r="D4" s="221"/>
      <c r="E4" s="221"/>
      <c r="F4" s="221"/>
      <c r="G4" s="221"/>
      <c r="H4" s="221"/>
      <c r="I4" s="12" t="s">
        <v>275</v>
      </c>
      <c r="J4" s="221" t="s">
        <v>254</v>
      </c>
      <c r="K4" s="221"/>
      <c r="L4" s="221" t="s">
        <v>255</v>
      </c>
      <c r="M4" s="221"/>
    </row>
    <row r="5" spans="1:13" ht="27">
      <c r="A5" s="221"/>
      <c r="B5" s="221"/>
      <c r="C5" s="221"/>
      <c r="D5" s="221"/>
      <c r="E5" s="221"/>
      <c r="F5" s="221"/>
      <c r="G5" s="221"/>
      <c r="H5" s="221"/>
      <c r="I5" s="12"/>
      <c r="J5" s="12" t="s">
        <v>250</v>
      </c>
      <c r="K5" s="12" t="s">
        <v>251</v>
      </c>
      <c r="L5" s="12" t="s">
        <v>250</v>
      </c>
      <c r="M5" s="12" t="s">
        <v>251</v>
      </c>
    </row>
    <row r="6" spans="1:13" ht="13.5">
      <c r="A6" s="221">
        <v>1</v>
      </c>
      <c r="B6" s="221"/>
      <c r="C6" s="221"/>
      <c r="D6" s="221"/>
      <c r="E6" s="221"/>
      <c r="F6" s="221"/>
      <c r="G6" s="221"/>
      <c r="H6" s="221"/>
      <c r="I6" s="13">
        <v>2</v>
      </c>
      <c r="J6" s="12">
        <v>3</v>
      </c>
      <c r="K6" s="12">
        <v>4</v>
      </c>
      <c r="L6" s="12">
        <v>5</v>
      </c>
      <c r="M6" s="12">
        <v>6</v>
      </c>
    </row>
    <row r="7" spans="1:16" ht="13.5">
      <c r="A7" s="188" t="s">
        <v>279</v>
      </c>
      <c r="B7" s="189"/>
      <c r="C7" s="189"/>
      <c r="D7" s="189"/>
      <c r="E7" s="189"/>
      <c r="F7" s="189"/>
      <c r="G7" s="189"/>
      <c r="H7" s="190"/>
      <c r="I7" s="14">
        <v>111</v>
      </c>
      <c r="J7" s="15">
        <f>SUM(J8:J9)</f>
        <v>77192421</v>
      </c>
      <c r="K7" s="15">
        <f>SUM(K8:K9)</f>
        <v>43415807</v>
      </c>
      <c r="L7" s="15">
        <f>SUM(L8:L9)</f>
        <v>79630142</v>
      </c>
      <c r="M7" s="15">
        <f>SUM(M8:M9)</f>
        <v>45839054</v>
      </c>
      <c r="O7" s="11"/>
      <c r="P7" s="11"/>
    </row>
    <row r="8" spans="1:16" ht="13.5">
      <c r="A8" s="191" t="s">
        <v>115</v>
      </c>
      <c r="B8" s="192"/>
      <c r="C8" s="192"/>
      <c r="D8" s="192"/>
      <c r="E8" s="192"/>
      <c r="F8" s="192"/>
      <c r="G8" s="192"/>
      <c r="H8" s="193"/>
      <c r="I8" s="16">
        <v>112</v>
      </c>
      <c r="J8" s="17">
        <v>72759583</v>
      </c>
      <c r="K8" s="17">
        <f>J8-32778158</f>
        <v>39981425</v>
      </c>
      <c r="L8" s="17">
        <v>78032884</v>
      </c>
      <c r="M8" s="17">
        <f>L8-32928407</f>
        <v>45104477</v>
      </c>
      <c r="O8" s="11"/>
      <c r="P8" s="11"/>
    </row>
    <row r="9" spans="1:13" ht="13.5">
      <c r="A9" s="191" t="s">
        <v>84</v>
      </c>
      <c r="B9" s="192"/>
      <c r="C9" s="192"/>
      <c r="D9" s="192"/>
      <c r="E9" s="192"/>
      <c r="F9" s="192"/>
      <c r="G9" s="192"/>
      <c r="H9" s="193"/>
      <c r="I9" s="16">
        <v>113</v>
      </c>
      <c r="J9" s="17">
        <v>4432838</v>
      </c>
      <c r="K9" s="17">
        <f>J9-998456</f>
        <v>3434382</v>
      </c>
      <c r="L9" s="17">
        <v>1597258</v>
      </c>
      <c r="M9" s="17">
        <f>L9-862681</f>
        <v>734577</v>
      </c>
    </row>
    <row r="10" spans="1:16" ht="13.5">
      <c r="A10" s="191" t="s">
        <v>280</v>
      </c>
      <c r="B10" s="192"/>
      <c r="C10" s="192"/>
      <c r="D10" s="192"/>
      <c r="E10" s="192"/>
      <c r="F10" s="192"/>
      <c r="G10" s="192"/>
      <c r="H10" s="193"/>
      <c r="I10" s="16">
        <v>114</v>
      </c>
      <c r="J10" s="18">
        <f>J11+J12+J16+J20+J21+J22+J25+J26</f>
        <v>97033499</v>
      </c>
      <c r="K10" s="18">
        <f>K11+K12+K16+K20+K21+K22+K25+K26</f>
        <v>49958246</v>
      </c>
      <c r="L10" s="18">
        <f>L11+L12+L16+L20+L21+L22+L25+L26</f>
        <v>86266158</v>
      </c>
      <c r="M10" s="18">
        <f>M11+M12+M16+M20+M21+M22+M25+M26</f>
        <v>47314969</v>
      </c>
      <c r="O10" s="11"/>
      <c r="P10" s="11"/>
    </row>
    <row r="11" spans="1:13" ht="28.5" customHeight="1">
      <c r="A11" s="191" t="s">
        <v>85</v>
      </c>
      <c r="B11" s="192"/>
      <c r="C11" s="192"/>
      <c r="D11" s="192"/>
      <c r="E11" s="192"/>
      <c r="F11" s="192"/>
      <c r="G11" s="192"/>
      <c r="H11" s="193"/>
      <c r="I11" s="16">
        <v>115</v>
      </c>
      <c r="J11" s="17">
        <v>-2027949</v>
      </c>
      <c r="K11" s="17">
        <f>J11+2654032</f>
        <v>626083</v>
      </c>
      <c r="L11" s="17">
        <v>482577</v>
      </c>
      <c r="M11" s="17">
        <f>L11+2067063</f>
        <v>2549640</v>
      </c>
    </row>
    <row r="12" spans="1:13" ht="13.5">
      <c r="A12" s="191" t="s">
        <v>281</v>
      </c>
      <c r="B12" s="192"/>
      <c r="C12" s="192"/>
      <c r="D12" s="192"/>
      <c r="E12" s="192"/>
      <c r="F12" s="192"/>
      <c r="G12" s="192"/>
      <c r="H12" s="193"/>
      <c r="I12" s="16">
        <v>116</v>
      </c>
      <c r="J12" s="19">
        <f>SUM(J13:J15)</f>
        <v>34646496</v>
      </c>
      <c r="K12" s="19">
        <f>SUM(K13:K15)</f>
        <v>17359941</v>
      </c>
      <c r="L12" s="19">
        <f>SUM(L13:L15)</f>
        <v>36126296</v>
      </c>
      <c r="M12" s="19">
        <f>SUM(M13:M15)</f>
        <v>19715464</v>
      </c>
    </row>
    <row r="13" spans="1:13" ht="13.5">
      <c r="A13" s="194" t="s">
        <v>111</v>
      </c>
      <c r="B13" s="195"/>
      <c r="C13" s="195"/>
      <c r="D13" s="195"/>
      <c r="E13" s="195"/>
      <c r="F13" s="195"/>
      <c r="G13" s="195"/>
      <c r="H13" s="196"/>
      <c r="I13" s="16">
        <v>117</v>
      </c>
      <c r="J13" s="17">
        <v>23225548</v>
      </c>
      <c r="K13" s="17">
        <f>J13-11879947</f>
        <v>11345601</v>
      </c>
      <c r="L13" s="17">
        <v>21746246</v>
      </c>
      <c r="M13" s="17">
        <f>L13-10609664</f>
        <v>11136582</v>
      </c>
    </row>
    <row r="14" spans="1:13" ht="13.5">
      <c r="A14" s="194" t="s">
        <v>112</v>
      </c>
      <c r="B14" s="195"/>
      <c r="C14" s="195"/>
      <c r="D14" s="195"/>
      <c r="E14" s="195"/>
      <c r="F14" s="195"/>
      <c r="G14" s="195"/>
      <c r="H14" s="196"/>
      <c r="I14" s="16">
        <v>118</v>
      </c>
      <c r="J14" s="17">
        <v>4695068</v>
      </c>
      <c r="K14" s="17">
        <f>J14-2332325</f>
        <v>2362743</v>
      </c>
      <c r="L14" s="17">
        <v>8263660</v>
      </c>
      <c r="M14" s="17">
        <f>L14-2863176</f>
        <v>5400484</v>
      </c>
    </row>
    <row r="15" spans="1:13" ht="13.5">
      <c r="A15" s="194" t="s">
        <v>42</v>
      </c>
      <c r="B15" s="195"/>
      <c r="C15" s="195"/>
      <c r="D15" s="195"/>
      <c r="E15" s="195"/>
      <c r="F15" s="195"/>
      <c r="G15" s="195"/>
      <c r="H15" s="196"/>
      <c r="I15" s="16">
        <v>119</v>
      </c>
      <c r="J15" s="17">
        <v>6725880</v>
      </c>
      <c r="K15" s="17">
        <f>J15-3074283</f>
        <v>3651597</v>
      </c>
      <c r="L15" s="17">
        <v>6116390</v>
      </c>
      <c r="M15" s="17">
        <f>L15-2937992</f>
        <v>3178398</v>
      </c>
    </row>
    <row r="16" spans="1:13" ht="13.5">
      <c r="A16" s="191" t="s">
        <v>282</v>
      </c>
      <c r="B16" s="192"/>
      <c r="C16" s="192"/>
      <c r="D16" s="192"/>
      <c r="E16" s="192"/>
      <c r="F16" s="192"/>
      <c r="G16" s="192"/>
      <c r="H16" s="193"/>
      <c r="I16" s="16">
        <v>120</v>
      </c>
      <c r="J16" s="19">
        <f>SUM(J17:J19)</f>
        <v>43980252</v>
      </c>
      <c r="K16" s="19">
        <f>SUM(K17:K19)</f>
        <v>22061605</v>
      </c>
      <c r="L16" s="19">
        <f>SUM(L17:L19)</f>
        <v>36106190</v>
      </c>
      <c r="M16" s="19">
        <f>SUM(M17:M19)</f>
        <v>18163464</v>
      </c>
    </row>
    <row r="17" spans="1:13" ht="13.5">
      <c r="A17" s="194" t="s">
        <v>43</v>
      </c>
      <c r="B17" s="195"/>
      <c r="C17" s="195"/>
      <c r="D17" s="195"/>
      <c r="E17" s="195"/>
      <c r="F17" s="195"/>
      <c r="G17" s="195"/>
      <c r="H17" s="196"/>
      <c r="I17" s="16">
        <v>121</v>
      </c>
      <c r="J17" s="20">
        <v>28767491</v>
      </c>
      <c r="K17" s="17">
        <f>J17-14460521</f>
        <v>14306970</v>
      </c>
      <c r="L17" s="20">
        <v>23596348</v>
      </c>
      <c r="M17" s="17">
        <f>L17-11722150</f>
        <v>11874198</v>
      </c>
    </row>
    <row r="18" spans="1:13" ht="13.5">
      <c r="A18" s="194" t="s">
        <v>44</v>
      </c>
      <c r="B18" s="195"/>
      <c r="C18" s="195"/>
      <c r="D18" s="195"/>
      <c r="E18" s="195"/>
      <c r="F18" s="195"/>
      <c r="G18" s="195"/>
      <c r="H18" s="196"/>
      <c r="I18" s="16">
        <v>122</v>
      </c>
      <c r="J18" s="20">
        <v>9067349</v>
      </c>
      <c r="K18" s="17">
        <f>J18-4556469</f>
        <v>4510880</v>
      </c>
      <c r="L18" s="20">
        <v>7172345</v>
      </c>
      <c r="M18" s="17">
        <f>L18-3564384</f>
        <v>3607961</v>
      </c>
    </row>
    <row r="19" spans="1:13" ht="13.5">
      <c r="A19" s="194" t="s">
        <v>45</v>
      </c>
      <c r="B19" s="195"/>
      <c r="C19" s="195"/>
      <c r="D19" s="195"/>
      <c r="E19" s="195"/>
      <c r="F19" s="195"/>
      <c r="G19" s="195"/>
      <c r="H19" s="196"/>
      <c r="I19" s="16">
        <v>123</v>
      </c>
      <c r="J19" s="20">
        <v>6145412</v>
      </c>
      <c r="K19" s="17">
        <f>J19-2901657</f>
        <v>3243755</v>
      </c>
      <c r="L19" s="20">
        <v>5337497</v>
      </c>
      <c r="M19" s="17">
        <f>L19-2656192</f>
        <v>2681305</v>
      </c>
    </row>
    <row r="20" spans="1:13" ht="13.5">
      <c r="A20" s="191" t="s">
        <v>86</v>
      </c>
      <c r="B20" s="192"/>
      <c r="C20" s="192"/>
      <c r="D20" s="192"/>
      <c r="E20" s="192"/>
      <c r="F20" s="192"/>
      <c r="G20" s="192"/>
      <c r="H20" s="193"/>
      <c r="I20" s="16">
        <v>124</v>
      </c>
      <c r="J20" s="17">
        <v>4374747</v>
      </c>
      <c r="K20" s="17">
        <f>J20-2233646</f>
        <v>2141101</v>
      </c>
      <c r="L20" s="17">
        <v>4169809</v>
      </c>
      <c r="M20" s="17">
        <f>L20-2086958</f>
        <v>2082851</v>
      </c>
    </row>
    <row r="21" spans="1:13" ht="13.5">
      <c r="A21" s="191" t="s">
        <v>87</v>
      </c>
      <c r="B21" s="192"/>
      <c r="C21" s="192"/>
      <c r="D21" s="192"/>
      <c r="E21" s="192"/>
      <c r="F21" s="192"/>
      <c r="G21" s="192"/>
      <c r="H21" s="193"/>
      <c r="I21" s="16">
        <v>125</v>
      </c>
      <c r="J21" s="17">
        <v>11716956</v>
      </c>
      <c r="K21" s="17">
        <f>J21-5463413</f>
        <v>6253543</v>
      </c>
      <c r="L21" s="17">
        <v>8748742</v>
      </c>
      <c r="M21" s="17">
        <f>L21-4194219</f>
        <v>4554523</v>
      </c>
    </row>
    <row r="22" spans="1:13" ht="13.5">
      <c r="A22" s="191" t="s">
        <v>283</v>
      </c>
      <c r="B22" s="192"/>
      <c r="C22" s="192"/>
      <c r="D22" s="192"/>
      <c r="E22" s="192"/>
      <c r="F22" s="192"/>
      <c r="G22" s="192"/>
      <c r="H22" s="193"/>
      <c r="I22" s="16">
        <v>126</v>
      </c>
      <c r="J22" s="19">
        <f>SUM(J23:J24)</f>
        <v>82840</v>
      </c>
      <c r="K22" s="19">
        <f>SUM(K23:K24)</f>
        <v>82840</v>
      </c>
      <c r="L22" s="19">
        <f>SUM(L23:L24)</f>
        <v>4335</v>
      </c>
      <c r="M22" s="19">
        <f>SUM(M23:M24)</f>
        <v>4335</v>
      </c>
    </row>
    <row r="23" spans="1:13" ht="13.5">
      <c r="A23" s="194" t="s">
        <v>103</v>
      </c>
      <c r="B23" s="195"/>
      <c r="C23" s="195"/>
      <c r="D23" s="195"/>
      <c r="E23" s="195"/>
      <c r="F23" s="195"/>
      <c r="G23" s="195"/>
      <c r="H23" s="196"/>
      <c r="I23" s="16">
        <v>127</v>
      </c>
      <c r="J23" s="17"/>
      <c r="K23" s="17">
        <f>J23</f>
        <v>0</v>
      </c>
      <c r="L23" s="17"/>
      <c r="M23" s="17">
        <f>L23</f>
        <v>0</v>
      </c>
    </row>
    <row r="24" spans="1:13" ht="13.5">
      <c r="A24" s="194" t="s">
        <v>104</v>
      </c>
      <c r="B24" s="195"/>
      <c r="C24" s="195"/>
      <c r="D24" s="195"/>
      <c r="E24" s="195"/>
      <c r="F24" s="195"/>
      <c r="G24" s="195"/>
      <c r="H24" s="196"/>
      <c r="I24" s="16">
        <v>128</v>
      </c>
      <c r="J24" s="17">
        <v>82840</v>
      </c>
      <c r="K24" s="17">
        <f>J24-0</f>
        <v>82840</v>
      </c>
      <c r="L24" s="17">
        <v>4335</v>
      </c>
      <c r="M24" s="17">
        <f>L24-0</f>
        <v>4335</v>
      </c>
    </row>
    <row r="25" spans="1:13" ht="13.5">
      <c r="A25" s="191" t="s">
        <v>88</v>
      </c>
      <c r="B25" s="192"/>
      <c r="C25" s="192"/>
      <c r="D25" s="192"/>
      <c r="E25" s="192"/>
      <c r="F25" s="192"/>
      <c r="G25" s="192"/>
      <c r="H25" s="193"/>
      <c r="I25" s="16">
        <v>129</v>
      </c>
      <c r="J25" s="17"/>
      <c r="K25" s="17">
        <f>J25</f>
        <v>0</v>
      </c>
      <c r="L25" s="17"/>
      <c r="M25" s="17">
        <f>L25</f>
        <v>0</v>
      </c>
    </row>
    <row r="26" spans="1:13" ht="13.5">
      <c r="A26" s="191" t="s">
        <v>31</v>
      </c>
      <c r="B26" s="192"/>
      <c r="C26" s="192"/>
      <c r="D26" s="192"/>
      <c r="E26" s="192"/>
      <c r="F26" s="192"/>
      <c r="G26" s="192"/>
      <c r="H26" s="193"/>
      <c r="I26" s="16">
        <v>130</v>
      </c>
      <c r="J26" s="17">
        <v>4260157</v>
      </c>
      <c r="K26" s="17">
        <f>J26-2827024</f>
        <v>1433133</v>
      </c>
      <c r="L26" s="17">
        <v>628209</v>
      </c>
      <c r="M26" s="17">
        <f>L26-383517</f>
        <v>244692</v>
      </c>
    </row>
    <row r="27" spans="1:13" ht="13.5">
      <c r="A27" s="191" t="s">
        <v>284</v>
      </c>
      <c r="B27" s="192"/>
      <c r="C27" s="192"/>
      <c r="D27" s="192"/>
      <c r="E27" s="192"/>
      <c r="F27" s="192"/>
      <c r="G27" s="192"/>
      <c r="H27" s="193"/>
      <c r="I27" s="16">
        <v>131</v>
      </c>
      <c r="J27" s="18">
        <f>SUM(J28:J32)</f>
        <v>919959</v>
      </c>
      <c r="K27" s="18">
        <f>SUM(K28:K32)</f>
        <v>868698</v>
      </c>
      <c r="L27" s="18">
        <f>SUM(L28:L32)</f>
        <v>1223412</v>
      </c>
      <c r="M27" s="18">
        <f>SUM(M28:M32)</f>
        <v>958939</v>
      </c>
    </row>
    <row r="28" spans="1:13" ht="36.75" customHeight="1">
      <c r="A28" s="191" t="s">
        <v>174</v>
      </c>
      <c r="B28" s="192"/>
      <c r="C28" s="192"/>
      <c r="D28" s="192"/>
      <c r="E28" s="192"/>
      <c r="F28" s="192"/>
      <c r="G28" s="192"/>
      <c r="H28" s="193"/>
      <c r="I28" s="16">
        <v>132</v>
      </c>
      <c r="J28" s="17"/>
      <c r="K28" s="17">
        <f>J28</f>
        <v>0</v>
      </c>
      <c r="L28" s="17"/>
      <c r="M28" s="17">
        <f>L28</f>
        <v>0</v>
      </c>
    </row>
    <row r="29" spans="1:13" ht="31.5" customHeight="1">
      <c r="A29" s="191" t="s">
        <v>118</v>
      </c>
      <c r="B29" s="192"/>
      <c r="C29" s="192"/>
      <c r="D29" s="192"/>
      <c r="E29" s="192"/>
      <c r="F29" s="192"/>
      <c r="G29" s="192"/>
      <c r="H29" s="193"/>
      <c r="I29" s="16">
        <v>133</v>
      </c>
      <c r="J29" s="17">
        <v>919959</v>
      </c>
      <c r="K29" s="17">
        <f>J29-51261</f>
        <v>868698</v>
      </c>
      <c r="L29" s="17">
        <v>1223412</v>
      </c>
      <c r="M29" s="17">
        <f>L29-264473</f>
        <v>958939</v>
      </c>
    </row>
    <row r="30" spans="1:13" ht="25.5" customHeight="1">
      <c r="A30" s="191" t="s">
        <v>300</v>
      </c>
      <c r="B30" s="192"/>
      <c r="C30" s="192"/>
      <c r="D30" s="192"/>
      <c r="E30" s="192"/>
      <c r="F30" s="192"/>
      <c r="G30" s="192"/>
      <c r="H30" s="193"/>
      <c r="I30" s="16">
        <v>134</v>
      </c>
      <c r="J30" s="17"/>
      <c r="K30" s="17">
        <f>J30</f>
        <v>0</v>
      </c>
      <c r="L30" s="17"/>
      <c r="M30" s="17">
        <f>L30</f>
        <v>0</v>
      </c>
    </row>
    <row r="31" spans="1:13" ht="13.5">
      <c r="A31" s="191" t="s">
        <v>170</v>
      </c>
      <c r="B31" s="192"/>
      <c r="C31" s="192"/>
      <c r="D31" s="192"/>
      <c r="E31" s="192"/>
      <c r="F31" s="192"/>
      <c r="G31" s="192"/>
      <c r="H31" s="193"/>
      <c r="I31" s="16">
        <v>135</v>
      </c>
      <c r="J31" s="17"/>
      <c r="K31" s="17">
        <f>J31</f>
        <v>0</v>
      </c>
      <c r="L31" s="17"/>
      <c r="M31" s="17">
        <f>L31</f>
        <v>0</v>
      </c>
    </row>
    <row r="32" spans="1:13" ht="13.5">
      <c r="A32" s="191" t="s">
        <v>105</v>
      </c>
      <c r="B32" s="192"/>
      <c r="C32" s="192"/>
      <c r="D32" s="192"/>
      <c r="E32" s="192"/>
      <c r="F32" s="192"/>
      <c r="G32" s="192"/>
      <c r="H32" s="193"/>
      <c r="I32" s="16">
        <v>136</v>
      </c>
      <c r="J32" s="17"/>
      <c r="K32" s="17">
        <f>J32</f>
        <v>0</v>
      </c>
      <c r="L32" s="17"/>
      <c r="M32" s="17">
        <f>L32</f>
        <v>0</v>
      </c>
    </row>
    <row r="33" spans="1:13" ht="13.5">
      <c r="A33" s="191" t="s">
        <v>285</v>
      </c>
      <c r="B33" s="192"/>
      <c r="C33" s="192"/>
      <c r="D33" s="192"/>
      <c r="E33" s="192"/>
      <c r="F33" s="192"/>
      <c r="G33" s="192"/>
      <c r="H33" s="193"/>
      <c r="I33" s="16">
        <v>137</v>
      </c>
      <c r="J33" s="18">
        <f>SUM(J34:J37)</f>
        <v>2883049</v>
      </c>
      <c r="K33" s="18">
        <f>SUM(K34:K37)</f>
        <v>1766389</v>
      </c>
      <c r="L33" s="18">
        <f>SUM(L34:L37)</f>
        <v>3545295</v>
      </c>
      <c r="M33" s="18">
        <f>SUM(M34:M37)</f>
        <v>1839691</v>
      </c>
    </row>
    <row r="34" spans="1:13" ht="27" customHeight="1">
      <c r="A34" s="191" t="s">
        <v>47</v>
      </c>
      <c r="B34" s="192"/>
      <c r="C34" s="192"/>
      <c r="D34" s="192"/>
      <c r="E34" s="192"/>
      <c r="F34" s="192"/>
      <c r="G34" s="192"/>
      <c r="H34" s="193"/>
      <c r="I34" s="16">
        <v>138</v>
      </c>
      <c r="J34" s="17">
        <v>93554</v>
      </c>
      <c r="K34" s="17">
        <f>J34-0</f>
        <v>93554</v>
      </c>
      <c r="L34" s="17">
        <v>80481</v>
      </c>
      <c r="M34" s="17">
        <f>L34-0</f>
        <v>80481</v>
      </c>
    </row>
    <row r="35" spans="1:13" ht="25.5" customHeight="1">
      <c r="A35" s="191" t="s">
        <v>46</v>
      </c>
      <c r="B35" s="192"/>
      <c r="C35" s="192"/>
      <c r="D35" s="192"/>
      <c r="E35" s="192"/>
      <c r="F35" s="192"/>
      <c r="G35" s="192"/>
      <c r="H35" s="193"/>
      <c r="I35" s="16">
        <v>139</v>
      </c>
      <c r="J35" s="17">
        <v>2755786</v>
      </c>
      <c r="K35" s="17">
        <f>J35-1116660</f>
        <v>1639126</v>
      </c>
      <c r="L35" s="17">
        <v>3328255</v>
      </c>
      <c r="M35" s="17">
        <f>L35-1650480</f>
        <v>1677775</v>
      </c>
    </row>
    <row r="36" spans="1:13" ht="13.5">
      <c r="A36" s="191" t="s">
        <v>171</v>
      </c>
      <c r="B36" s="192"/>
      <c r="C36" s="192"/>
      <c r="D36" s="192"/>
      <c r="E36" s="192"/>
      <c r="F36" s="192"/>
      <c r="G36" s="192"/>
      <c r="H36" s="193"/>
      <c r="I36" s="16">
        <v>140</v>
      </c>
      <c r="J36" s="17"/>
      <c r="K36" s="17">
        <f aca="true" t="shared" si="0" ref="K36:K41">J36</f>
        <v>0</v>
      </c>
      <c r="L36" s="17"/>
      <c r="M36" s="17">
        <f aca="true" t="shared" si="1" ref="M36:M41">L36</f>
        <v>0</v>
      </c>
    </row>
    <row r="37" spans="1:13" ht="13.5">
      <c r="A37" s="191" t="s">
        <v>48</v>
      </c>
      <c r="B37" s="192"/>
      <c r="C37" s="192"/>
      <c r="D37" s="192"/>
      <c r="E37" s="192"/>
      <c r="F37" s="192"/>
      <c r="G37" s="192"/>
      <c r="H37" s="193"/>
      <c r="I37" s="16">
        <v>141</v>
      </c>
      <c r="J37" s="17">
        <v>33709</v>
      </c>
      <c r="K37" s="17">
        <f t="shared" si="0"/>
        <v>33709</v>
      </c>
      <c r="L37" s="17">
        <v>136559</v>
      </c>
      <c r="M37" s="17">
        <f>L37-55124</f>
        <v>81435</v>
      </c>
    </row>
    <row r="38" spans="1:13" ht="13.5">
      <c r="A38" s="191" t="s">
        <v>150</v>
      </c>
      <c r="B38" s="192"/>
      <c r="C38" s="192"/>
      <c r="D38" s="192"/>
      <c r="E38" s="192"/>
      <c r="F38" s="192"/>
      <c r="G38" s="192"/>
      <c r="H38" s="193"/>
      <c r="I38" s="16">
        <v>142</v>
      </c>
      <c r="J38" s="17"/>
      <c r="K38" s="17">
        <f t="shared" si="0"/>
        <v>0</v>
      </c>
      <c r="L38" s="17"/>
      <c r="M38" s="17">
        <f t="shared" si="1"/>
        <v>0</v>
      </c>
    </row>
    <row r="39" spans="1:13" ht="13.5">
      <c r="A39" s="191" t="s">
        <v>151</v>
      </c>
      <c r="B39" s="192"/>
      <c r="C39" s="192"/>
      <c r="D39" s="192"/>
      <c r="E39" s="192"/>
      <c r="F39" s="192"/>
      <c r="G39" s="192"/>
      <c r="H39" s="193"/>
      <c r="I39" s="16">
        <v>143</v>
      </c>
      <c r="J39" s="17"/>
      <c r="K39" s="17">
        <f t="shared" si="0"/>
        <v>0</v>
      </c>
      <c r="L39" s="17"/>
      <c r="M39" s="17">
        <f t="shared" si="1"/>
        <v>0</v>
      </c>
    </row>
    <row r="40" spans="1:13" ht="13.5">
      <c r="A40" s="191" t="s">
        <v>172</v>
      </c>
      <c r="B40" s="192"/>
      <c r="C40" s="192"/>
      <c r="D40" s="192"/>
      <c r="E40" s="192"/>
      <c r="F40" s="192"/>
      <c r="G40" s="192"/>
      <c r="H40" s="193"/>
      <c r="I40" s="16">
        <v>144</v>
      </c>
      <c r="J40" s="17"/>
      <c r="K40" s="17">
        <f t="shared" si="0"/>
        <v>0</v>
      </c>
      <c r="L40" s="17"/>
      <c r="M40" s="17">
        <f t="shared" si="1"/>
        <v>0</v>
      </c>
    </row>
    <row r="41" spans="1:13" ht="13.5">
      <c r="A41" s="191" t="s">
        <v>173</v>
      </c>
      <c r="B41" s="192"/>
      <c r="C41" s="192"/>
      <c r="D41" s="192"/>
      <c r="E41" s="192"/>
      <c r="F41" s="192"/>
      <c r="G41" s="192"/>
      <c r="H41" s="193"/>
      <c r="I41" s="16">
        <v>145</v>
      </c>
      <c r="J41" s="17"/>
      <c r="K41" s="17">
        <f t="shared" si="0"/>
        <v>0</v>
      </c>
      <c r="L41" s="17"/>
      <c r="M41" s="17">
        <f t="shared" si="1"/>
        <v>0</v>
      </c>
    </row>
    <row r="42" spans="1:16" ht="13.5">
      <c r="A42" s="191" t="s">
        <v>286</v>
      </c>
      <c r="B42" s="192"/>
      <c r="C42" s="192"/>
      <c r="D42" s="192"/>
      <c r="E42" s="192"/>
      <c r="F42" s="192"/>
      <c r="G42" s="192"/>
      <c r="H42" s="193"/>
      <c r="I42" s="16">
        <v>146</v>
      </c>
      <c r="J42" s="18">
        <f>J7+J27+J38+J40</f>
        <v>78112380</v>
      </c>
      <c r="K42" s="18">
        <f>K7+K27+K38+K40</f>
        <v>44284505</v>
      </c>
      <c r="L42" s="18">
        <f>L7+L27+L38+L40</f>
        <v>80853554</v>
      </c>
      <c r="M42" s="18">
        <f>M7+M27+M38+M40</f>
        <v>46797993</v>
      </c>
      <c r="O42" s="11"/>
      <c r="P42" s="11"/>
    </row>
    <row r="43" spans="1:13" ht="13.5">
      <c r="A43" s="191" t="s">
        <v>287</v>
      </c>
      <c r="B43" s="192"/>
      <c r="C43" s="192"/>
      <c r="D43" s="192"/>
      <c r="E43" s="192"/>
      <c r="F43" s="192"/>
      <c r="G43" s="192"/>
      <c r="H43" s="193"/>
      <c r="I43" s="16">
        <v>147</v>
      </c>
      <c r="J43" s="18">
        <f>J10+J33+J39+J41</f>
        <v>99916548</v>
      </c>
      <c r="K43" s="18">
        <f>K10+K33+K39+K41</f>
        <v>51724635</v>
      </c>
      <c r="L43" s="18">
        <f>L10+L33+L39+L41</f>
        <v>89811453</v>
      </c>
      <c r="M43" s="18">
        <f>M10+M33+M39+M41</f>
        <v>49154660</v>
      </c>
    </row>
    <row r="44" spans="1:13" ht="13.5">
      <c r="A44" s="191" t="s">
        <v>288</v>
      </c>
      <c r="B44" s="192"/>
      <c r="C44" s="192"/>
      <c r="D44" s="192"/>
      <c r="E44" s="192"/>
      <c r="F44" s="192"/>
      <c r="G44" s="192"/>
      <c r="H44" s="193"/>
      <c r="I44" s="16">
        <v>148</v>
      </c>
      <c r="J44" s="18">
        <f>J42-J43</f>
        <v>-21804168</v>
      </c>
      <c r="K44" s="18">
        <f>K42-K43</f>
        <v>-7440130</v>
      </c>
      <c r="L44" s="18">
        <f>L42-L43</f>
        <v>-8957899</v>
      </c>
      <c r="M44" s="18">
        <f>M42-M43</f>
        <v>-2356667</v>
      </c>
    </row>
    <row r="45" spans="1:13" ht="13.5">
      <c r="A45" s="203" t="s">
        <v>166</v>
      </c>
      <c r="B45" s="204"/>
      <c r="C45" s="204"/>
      <c r="D45" s="204"/>
      <c r="E45" s="204"/>
      <c r="F45" s="204"/>
      <c r="G45" s="204"/>
      <c r="H45" s="205"/>
      <c r="I45" s="16">
        <v>149</v>
      </c>
      <c r="J45" s="19">
        <f>IF(J42&gt;J43,J42-J43,0)</f>
        <v>0</v>
      </c>
      <c r="K45" s="19">
        <f>IF(K42&gt;K43,K42-K43,0)</f>
        <v>0</v>
      </c>
      <c r="L45" s="19">
        <f>IF(L42&gt;L43,L42-L43,0)</f>
        <v>0</v>
      </c>
      <c r="M45" s="19">
        <f>IF(M42&gt;M43,M42-M43,0)</f>
        <v>0</v>
      </c>
    </row>
    <row r="46" spans="1:13" ht="13.5">
      <c r="A46" s="203" t="s">
        <v>167</v>
      </c>
      <c r="B46" s="204"/>
      <c r="C46" s="204"/>
      <c r="D46" s="204"/>
      <c r="E46" s="204"/>
      <c r="F46" s="204"/>
      <c r="G46" s="204"/>
      <c r="H46" s="205"/>
      <c r="I46" s="16">
        <v>150</v>
      </c>
      <c r="J46" s="19">
        <f>IF(J43&gt;J42,J43-J42,0)</f>
        <v>21804168</v>
      </c>
      <c r="K46" s="19">
        <f>IF(K43&gt;K42,K43-K42,0)</f>
        <v>7440130</v>
      </c>
      <c r="L46" s="19">
        <f>IF(L43&gt;L42,L43-L42,0)</f>
        <v>8957899</v>
      </c>
      <c r="M46" s="19">
        <f>IF(M43&gt;M42,M43-M42,0)</f>
        <v>2356667</v>
      </c>
    </row>
    <row r="47" spans="1:13" ht="13.5">
      <c r="A47" s="191" t="s">
        <v>165</v>
      </c>
      <c r="B47" s="192"/>
      <c r="C47" s="192"/>
      <c r="D47" s="192"/>
      <c r="E47" s="192"/>
      <c r="F47" s="192"/>
      <c r="G47" s="192"/>
      <c r="H47" s="193"/>
      <c r="I47" s="16">
        <v>151</v>
      </c>
      <c r="J47" s="17"/>
      <c r="K47" s="17"/>
      <c r="L47" s="17"/>
      <c r="M47" s="17"/>
    </row>
    <row r="48" spans="1:13" ht="13.5">
      <c r="A48" s="191" t="s">
        <v>289</v>
      </c>
      <c r="B48" s="192"/>
      <c r="C48" s="192"/>
      <c r="D48" s="192"/>
      <c r="E48" s="192"/>
      <c r="F48" s="192"/>
      <c r="G48" s="192"/>
      <c r="H48" s="193"/>
      <c r="I48" s="16">
        <v>152</v>
      </c>
      <c r="J48" s="18">
        <f>J44-J47</f>
        <v>-21804168</v>
      </c>
      <c r="K48" s="18">
        <f>K44-K47</f>
        <v>-7440130</v>
      </c>
      <c r="L48" s="18">
        <f>L44-L47</f>
        <v>-8957899</v>
      </c>
      <c r="M48" s="18">
        <f>M44-M47</f>
        <v>-2356667</v>
      </c>
    </row>
    <row r="49" spans="1:13" ht="13.5">
      <c r="A49" s="203" t="s">
        <v>148</v>
      </c>
      <c r="B49" s="204"/>
      <c r="C49" s="204"/>
      <c r="D49" s="204"/>
      <c r="E49" s="204"/>
      <c r="F49" s="204"/>
      <c r="G49" s="204"/>
      <c r="H49" s="205"/>
      <c r="I49" s="16">
        <v>153</v>
      </c>
      <c r="J49" s="19">
        <f>IF(J48&gt;0,J48,0)</f>
        <v>0</v>
      </c>
      <c r="K49" s="19">
        <f>IF(K48&gt;0,K48,0)</f>
        <v>0</v>
      </c>
      <c r="L49" s="19">
        <f>IF(L48&gt;0,L48,0)</f>
        <v>0</v>
      </c>
      <c r="M49" s="19">
        <f>IF(M48&gt;0,M48,0)</f>
        <v>0</v>
      </c>
    </row>
    <row r="50" spans="1:13" ht="13.5">
      <c r="A50" s="223" t="s">
        <v>168</v>
      </c>
      <c r="B50" s="224"/>
      <c r="C50" s="224"/>
      <c r="D50" s="224"/>
      <c r="E50" s="224"/>
      <c r="F50" s="224"/>
      <c r="G50" s="224"/>
      <c r="H50" s="225"/>
      <c r="I50" s="21">
        <v>154</v>
      </c>
      <c r="J50" s="22">
        <f>IF(J48&lt;0,-J48,0)</f>
        <v>21804168</v>
      </c>
      <c r="K50" s="22">
        <f>IF(K48&lt;0,-K48,0)</f>
        <v>7440130</v>
      </c>
      <c r="L50" s="22">
        <f>IF(L48&lt;0,-L48,0)</f>
        <v>8957899</v>
      </c>
      <c r="M50" s="22">
        <f>IF(M48&lt;0,-M48,0)</f>
        <v>2356667</v>
      </c>
    </row>
    <row r="51" spans="1:13" ht="12.75" customHeight="1">
      <c r="A51" s="200" t="s">
        <v>248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188" t="s">
        <v>144</v>
      </c>
      <c r="B52" s="189"/>
      <c r="C52" s="189"/>
      <c r="D52" s="189"/>
      <c r="E52" s="189"/>
      <c r="F52" s="189"/>
      <c r="G52" s="189"/>
      <c r="H52" s="189"/>
      <c r="I52" s="23"/>
      <c r="J52" s="23"/>
      <c r="K52" s="23"/>
      <c r="L52" s="23"/>
      <c r="M52" s="24"/>
    </row>
    <row r="53" spans="1:13" ht="13.5">
      <c r="A53" s="226" t="s">
        <v>181</v>
      </c>
      <c r="B53" s="227"/>
      <c r="C53" s="227"/>
      <c r="D53" s="227"/>
      <c r="E53" s="227"/>
      <c r="F53" s="227"/>
      <c r="G53" s="227"/>
      <c r="H53" s="228"/>
      <c r="I53" s="16">
        <v>155</v>
      </c>
      <c r="J53" s="17"/>
      <c r="K53" s="17"/>
      <c r="L53" s="17"/>
      <c r="M53" s="17"/>
    </row>
    <row r="54" spans="1:13" ht="13.5">
      <c r="A54" s="226" t="s">
        <v>182</v>
      </c>
      <c r="B54" s="227"/>
      <c r="C54" s="227"/>
      <c r="D54" s="227"/>
      <c r="E54" s="227"/>
      <c r="F54" s="227"/>
      <c r="G54" s="227"/>
      <c r="H54" s="228"/>
      <c r="I54" s="16">
        <v>156</v>
      </c>
      <c r="J54" s="25"/>
      <c r="K54" s="25"/>
      <c r="L54" s="25"/>
      <c r="M54" s="25"/>
    </row>
    <row r="55" spans="1:13" ht="12.75" customHeight="1">
      <c r="A55" s="200" t="s">
        <v>146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3.5">
      <c r="A56" s="188" t="s">
        <v>156</v>
      </c>
      <c r="B56" s="189"/>
      <c r="C56" s="189"/>
      <c r="D56" s="189"/>
      <c r="E56" s="189"/>
      <c r="F56" s="189"/>
      <c r="G56" s="189"/>
      <c r="H56" s="190"/>
      <c r="I56" s="26">
        <v>157</v>
      </c>
      <c r="J56" s="27">
        <f>J48</f>
        <v>-21804168</v>
      </c>
      <c r="K56" s="27">
        <f>K48</f>
        <v>-7440130</v>
      </c>
      <c r="L56" s="27">
        <f>L48</f>
        <v>-8957899</v>
      </c>
      <c r="M56" s="27">
        <f>M48</f>
        <v>-2356667</v>
      </c>
    </row>
    <row r="57" spans="1:13" ht="13.5">
      <c r="A57" s="191" t="s">
        <v>290</v>
      </c>
      <c r="B57" s="192"/>
      <c r="C57" s="192"/>
      <c r="D57" s="192"/>
      <c r="E57" s="192"/>
      <c r="F57" s="192"/>
      <c r="G57" s="192"/>
      <c r="H57" s="193"/>
      <c r="I57" s="16">
        <v>158</v>
      </c>
      <c r="J57" s="19">
        <f>J58+J59+J60+J61+J62+J63+J64</f>
        <v>1673333</v>
      </c>
      <c r="K57" s="19">
        <f>K58+K59+K60+K61+K62+K63+K64</f>
        <v>1673333</v>
      </c>
      <c r="L57" s="19">
        <f>L58+L59+L60+L61+L62+L63+L64</f>
        <v>1652731</v>
      </c>
      <c r="M57" s="19">
        <f>M58+M59+M60+M61+M62+M63+M64</f>
        <v>823620</v>
      </c>
    </row>
    <row r="58" spans="1:13" ht="13.5">
      <c r="A58" s="191" t="s">
        <v>175</v>
      </c>
      <c r="B58" s="192"/>
      <c r="C58" s="192"/>
      <c r="D58" s="192"/>
      <c r="E58" s="192"/>
      <c r="F58" s="192"/>
      <c r="G58" s="192"/>
      <c r="H58" s="193"/>
      <c r="I58" s="16">
        <v>159</v>
      </c>
      <c r="J58" s="17"/>
      <c r="K58" s="17">
        <v>0</v>
      </c>
      <c r="L58" s="17"/>
      <c r="M58" s="17">
        <f aca="true" t="shared" si="2" ref="M58:M65">L58</f>
        <v>0</v>
      </c>
    </row>
    <row r="59" spans="1:13" ht="28.5" customHeight="1">
      <c r="A59" s="191" t="s">
        <v>176</v>
      </c>
      <c r="B59" s="192"/>
      <c r="C59" s="192"/>
      <c r="D59" s="192"/>
      <c r="E59" s="192"/>
      <c r="F59" s="192"/>
      <c r="G59" s="192"/>
      <c r="H59" s="193"/>
      <c r="I59" s="16">
        <v>160</v>
      </c>
      <c r="J59" s="20">
        <v>1405021</v>
      </c>
      <c r="K59" s="20">
        <f>J59</f>
        <v>1405021</v>
      </c>
      <c r="L59" s="117">
        <v>1404071</v>
      </c>
      <c r="M59" s="117">
        <f>L59-702036</f>
        <v>702035</v>
      </c>
    </row>
    <row r="60" spans="1:13" ht="27" customHeight="1">
      <c r="A60" s="191" t="s">
        <v>29</v>
      </c>
      <c r="B60" s="192"/>
      <c r="C60" s="192"/>
      <c r="D60" s="192"/>
      <c r="E60" s="192"/>
      <c r="F60" s="192"/>
      <c r="G60" s="192"/>
      <c r="H60" s="193"/>
      <c r="I60" s="16">
        <v>161</v>
      </c>
      <c r="J60" s="20"/>
      <c r="K60" s="20">
        <f>J60</f>
        <v>0</v>
      </c>
      <c r="L60" s="20"/>
      <c r="M60" s="20">
        <f t="shared" si="2"/>
        <v>0</v>
      </c>
    </row>
    <row r="61" spans="1:13" ht="13.5">
      <c r="A61" s="191" t="s">
        <v>177</v>
      </c>
      <c r="B61" s="192"/>
      <c r="C61" s="192"/>
      <c r="D61" s="192"/>
      <c r="E61" s="192"/>
      <c r="F61" s="192"/>
      <c r="G61" s="192"/>
      <c r="H61" s="193"/>
      <c r="I61" s="16">
        <v>162</v>
      </c>
      <c r="J61" s="20">
        <v>268312</v>
      </c>
      <c r="K61" s="20">
        <f>J61</f>
        <v>268312</v>
      </c>
      <c r="L61" s="117">
        <v>248660</v>
      </c>
      <c r="M61" s="117">
        <f>L61-127075</f>
        <v>121585</v>
      </c>
    </row>
    <row r="62" spans="1:13" ht="25.5" customHeight="1">
      <c r="A62" s="191" t="s">
        <v>178</v>
      </c>
      <c r="B62" s="192"/>
      <c r="C62" s="192"/>
      <c r="D62" s="192"/>
      <c r="E62" s="192"/>
      <c r="F62" s="192"/>
      <c r="G62" s="192"/>
      <c r="H62" s="193"/>
      <c r="I62" s="16">
        <v>163</v>
      </c>
      <c r="J62" s="17"/>
      <c r="K62" s="17">
        <v>0</v>
      </c>
      <c r="L62" s="17"/>
      <c r="M62" s="17">
        <f t="shared" si="2"/>
        <v>0</v>
      </c>
    </row>
    <row r="63" spans="1:13" ht="13.5">
      <c r="A63" s="191" t="s">
        <v>179</v>
      </c>
      <c r="B63" s="192"/>
      <c r="C63" s="192"/>
      <c r="D63" s="192"/>
      <c r="E63" s="192"/>
      <c r="F63" s="192"/>
      <c r="G63" s="192"/>
      <c r="H63" s="193"/>
      <c r="I63" s="16">
        <v>164</v>
      </c>
      <c r="J63" s="17"/>
      <c r="K63" s="17">
        <v>0</v>
      </c>
      <c r="L63" s="17"/>
      <c r="M63" s="17">
        <f t="shared" si="2"/>
        <v>0</v>
      </c>
    </row>
    <row r="64" spans="1:13" ht="13.5">
      <c r="A64" s="191" t="s">
        <v>180</v>
      </c>
      <c r="B64" s="192"/>
      <c r="C64" s="192"/>
      <c r="D64" s="192"/>
      <c r="E64" s="192"/>
      <c r="F64" s="192"/>
      <c r="G64" s="192"/>
      <c r="H64" s="193"/>
      <c r="I64" s="16">
        <v>165</v>
      </c>
      <c r="J64" s="17"/>
      <c r="K64" s="17">
        <v>0</v>
      </c>
      <c r="L64" s="17"/>
      <c r="M64" s="17">
        <f t="shared" si="2"/>
        <v>0</v>
      </c>
    </row>
    <row r="65" spans="1:13" ht="13.5">
      <c r="A65" s="191" t="s">
        <v>169</v>
      </c>
      <c r="B65" s="192"/>
      <c r="C65" s="192"/>
      <c r="D65" s="192"/>
      <c r="E65" s="192"/>
      <c r="F65" s="192"/>
      <c r="G65" s="192"/>
      <c r="H65" s="193"/>
      <c r="I65" s="16">
        <v>166</v>
      </c>
      <c r="J65" s="17"/>
      <c r="K65" s="17">
        <v>0</v>
      </c>
      <c r="L65" s="17"/>
      <c r="M65" s="17">
        <f t="shared" si="2"/>
        <v>0</v>
      </c>
    </row>
    <row r="66" spans="1:13" ht="13.5">
      <c r="A66" s="191" t="s">
        <v>291</v>
      </c>
      <c r="B66" s="192"/>
      <c r="C66" s="192"/>
      <c r="D66" s="192"/>
      <c r="E66" s="192"/>
      <c r="F66" s="192"/>
      <c r="G66" s="192"/>
      <c r="H66" s="193"/>
      <c r="I66" s="16">
        <v>167</v>
      </c>
      <c r="J66" s="19">
        <f>J57-J65</f>
        <v>1673333</v>
      </c>
      <c r="K66" s="19">
        <f>K57-K65</f>
        <v>1673333</v>
      </c>
      <c r="L66" s="19">
        <f>L57-L65</f>
        <v>1652731</v>
      </c>
      <c r="M66" s="19">
        <f>M57-M65</f>
        <v>823620</v>
      </c>
    </row>
    <row r="67" spans="1:13" ht="13.5">
      <c r="A67" s="191" t="s">
        <v>149</v>
      </c>
      <c r="B67" s="192"/>
      <c r="C67" s="192"/>
      <c r="D67" s="192"/>
      <c r="E67" s="192"/>
      <c r="F67" s="192"/>
      <c r="G67" s="192"/>
      <c r="H67" s="193"/>
      <c r="I67" s="16">
        <v>168</v>
      </c>
      <c r="J67" s="22">
        <f>J56+J66</f>
        <v>-20130835</v>
      </c>
      <c r="K67" s="22">
        <f>K56+K66</f>
        <v>-5766797</v>
      </c>
      <c r="L67" s="22">
        <f>L56+L66</f>
        <v>-7305168</v>
      </c>
      <c r="M67" s="22">
        <f>M56+M66</f>
        <v>-1533047</v>
      </c>
    </row>
    <row r="68" spans="1:13" ht="12.75" customHeight="1">
      <c r="A68" s="234" t="s">
        <v>249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145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3.5">
      <c r="A70" s="226" t="s">
        <v>181</v>
      </c>
      <c r="B70" s="227"/>
      <c r="C70" s="227"/>
      <c r="D70" s="227"/>
      <c r="E70" s="227"/>
      <c r="F70" s="227"/>
      <c r="G70" s="227"/>
      <c r="H70" s="228"/>
      <c r="I70" s="16">
        <v>169</v>
      </c>
      <c r="J70" s="17"/>
      <c r="K70" s="17"/>
      <c r="L70" s="17"/>
      <c r="M70" s="17"/>
    </row>
    <row r="71" spans="1:13" ht="13.5">
      <c r="A71" s="231" t="s">
        <v>182</v>
      </c>
      <c r="B71" s="232"/>
      <c r="C71" s="232"/>
      <c r="D71" s="232"/>
      <c r="E71" s="232"/>
      <c r="F71" s="232"/>
      <c r="G71" s="232"/>
      <c r="H71" s="233"/>
      <c r="I71" s="28">
        <v>170</v>
      </c>
      <c r="J71" s="25"/>
      <c r="K71" s="25"/>
      <c r="L71" s="25"/>
      <c r="M71" s="25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56 J59:J61 J62:K65 J57:K58 L57:L65 L47 M57 J66:M67 J4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M22 J48:M50 K12 K16 K22 J8:J9 J10:M10 L12:L41 M27 J12:J41 M12 M33 K27 M16 J42:M46 K33 J7:M7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1">
      <selection activeCell="A31" sqref="A31:H31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38" t="s">
        <v>124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29" t="s">
        <v>302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3.5">
      <c r="A3" s="178" t="s">
        <v>270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27">
      <c r="A4" s="239" t="s">
        <v>40</v>
      </c>
      <c r="B4" s="239"/>
      <c r="C4" s="239"/>
      <c r="D4" s="239"/>
      <c r="E4" s="239"/>
      <c r="F4" s="239"/>
      <c r="G4" s="239"/>
      <c r="H4" s="239"/>
      <c r="I4" s="37" t="s">
        <v>275</v>
      </c>
      <c r="J4" s="37" t="s">
        <v>254</v>
      </c>
      <c r="K4" s="37" t="s">
        <v>255</v>
      </c>
    </row>
    <row r="5" spans="1:11" ht="13.5">
      <c r="A5" s="239">
        <v>1</v>
      </c>
      <c r="B5" s="239"/>
      <c r="C5" s="239"/>
      <c r="D5" s="239"/>
      <c r="E5" s="239"/>
      <c r="F5" s="239"/>
      <c r="G5" s="239"/>
      <c r="H5" s="239"/>
      <c r="I5" s="38">
        <v>2</v>
      </c>
      <c r="J5" s="39" t="s">
        <v>222</v>
      </c>
      <c r="K5" s="39" t="s">
        <v>223</v>
      </c>
    </row>
    <row r="6" spans="1:11" ht="13.5">
      <c r="A6" s="200" t="s">
        <v>119</v>
      </c>
      <c r="B6" s="216"/>
      <c r="C6" s="216"/>
      <c r="D6" s="216"/>
      <c r="E6" s="216"/>
      <c r="F6" s="216"/>
      <c r="G6" s="216"/>
      <c r="H6" s="216"/>
      <c r="I6" s="240"/>
      <c r="J6" s="240"/>
      <c r="K6" s="241"/>
    </row>
    <row r="7" spans="1:11" ht="13.5">
      <c r="A7" s="194" t="s">
        <v>24</v>
      </c>
      <c r="B7" s="195"/>
      <c r="C7" s="195"/>
      <c r="D7" s="195"/>
      <c r="E7" s="195"/>
      <c r="F7" s="195"/>
      <c r="G7" s="195"/>
      <c r="H7" s="195"/>
      <c r="I7" s="16">
        <v>1</v>
      </c>
      <c r="J7" s="17">
        <v>-21804168</v>
      </c>
      <c r="K7" s="17">
        <v>-8957899</v>
      </c>
    </row>
    <row r="8" spans="1:11" ht="13.5">
      <c r="A8" s="194" t="s">
        <v>25</v>
      </c>
      <c r="B8" s="195"/>
      <c r="C8" s="195"/>
      <c r="D8" s="195"/>
      <c r="E8" s="195"/>
      <c r="F8" s="195"/>
      <c r="G8" s="195"/>
      <c r="H8" s="195"/>
      <c r="I8" s="16">
        <v>2</v>
      </c>
      <c r="J8" s="17">
        <v>4374747</v>
      </c>
      <c r="K8" s="17">
        <v>4169809</v>
      </c>
    </row>
    <row r="9" spans="1:11" ht="13.5">
      <c r="A9" s="194" t="s">
        <v>26</v>
      </c>
      <c r="B9" s="195"/>
      <c r="C9" s="195"/>
      <c r="D9" s="195"/>
      <c r="E9" s="195"/>
      <c r="F9" s="195"/>
      <c r="G9" s="195"/>
      <c r="H9" s="195"/>
      <c r="I9" s="16">
        <v>3</v>
      </c>
      <c r="J9" s="17">
        <v>0</v>
      </c>
      <c r="K9" s="17">
        <v>11349628</v>
      </c>
    </row>
    <row r="10" spans="1:11" ht="13.5">
      <c r="A10" s="194" t="s">
        <v>27</v>
      </c>
      <c r="B10" s="195"/>
      <c r="C10" s="195"/>
      <c r="D10" s="195"/>
      <c r="E10" s="195"/>
      <c r="F10" s="195"/>
      <c r="G10" s="195"/>
      <c r="H10" s="195"/>
      <c r="I10" s="16">
        <v>4</v>
      </c>
      <c r="J10" s="17">
        <v>114299041</v>
      </c>
      <c r="K10" s="17">
        <v>0</v>
      </c>
    </row>
    <row r="11" spans="1:11" ht="13.5">
      <c r="A11" s="194" t="s">
        <v>28</v>
      </c>
      <c r="B11" s="195"/>
      <c r="C11" s="195"/>
      <c r="D11" s="195"/>
      <c r="E11" s="195"/>
      <c r="F11" s="195"/>
      <c r="G11" s="195"/>
      <c r="H11" s="195"/>
      <c r="I11" s="16">
        <v>5</v>
      </c>
      <c r="J11" s="17">
        <v>0</v>
      </c>
      <c r="K11" s="17">
        <v>565096</v>
      </c>
    </row>
    <row r="12" spans="1:11" ht="13.5">
      <c r="A12" s="194" t="s">
        <v>32</v>
      </c>
      <c r="B12" s="195"/>
      <c r="C12" s="195"/>
      <c r="D12" s="195"/>
      <c r="E12" s="195"/>
      <c r="F12" s="195"/>
      <c r="G12" s="195"/>
      <c r="H12" s="195"/>
      <c r="I12" s="16">
        <v>6</v>
      </c>
      <c r="J12" s="17">
        <v>0</v>
      </c>
      <c r="K12" s="17">
        <v>666996</v>
      </c>
    </row>
    <row r="13" spans="1:11" ht="13.5">
      <c r="A13" s="191" t="s">
        <v>120</v>
      </c>
      <c r="B13" s="192"/>
      <c r="C13" s="192"/>
      <c r="D13" s="192"/>
      <c r="E13" s="192"/>
      <c r="F13" s="192"/>
      <c r="G13" s="192"/>
      <c r="H13" s="192"/>
      <c r="I13" s="16">
        <v>7</v>
      </c>
      <c r="J13" s="19">
        <f>SUM(J7:J12)</f>
        <v>96869620</v>
      </c>
      <c r="K13" s="19">
        <f>SUM(K7:K12)</f>
        <v>7793630</v>
      </c>
    </row>
    <row r="14" spans="1:11" ht="13.5">
      <c r="A14" s="194" t="s">
        <v>33</v>
      </c>
      <c r="B14" s="195"/>
      <c r="C14" s="195"/>
      <c r="D14" s="195"/>
      <c r="E14" s="195"/>
      <c r="F14" s="195"/>
      <c r="G14" s="195"/>
      <c r="H14" s="195"/>
      <c r="I14" s="16">
        <v>8</v>
      </c>
      <c r="J14" s="17">
        <v>48360264</v>
      </c>
      <c r="K14" s="17">
        <v>0</v>
      </c>
    </row>
    <row r="15" spans="1:11" ht="13.5">
      <c r="A15" s="194" t="s">
        <v>34</v>
      </c>
      <c r="B15" s="195"/>
      <c r="C15" s="195"/>
      <c r="D15" s="195"/>
      <c r="E15" s="195"/>
      <c r="F15" s="195"/>
      <c r="G15" s="195"/>
      <c r="H15" s="195"/>
      <c r="I15" s="16">
        <v>9</v>
      </c>
      <c r="J15" s="17"/>
      <c r="K15" s="17">
        <v>2165236</v>
      </c>
    </row>
    <row r="16" spans="1:11" ht="13.5">
      <c r="A16" s="194" t="s">
        <v>35</v>
      </c>
      <c r="B16" s="195"/>
      <c r="C16" s="195"/>
      <c r="D16" s="195"/>
      <c r="E16" s="195"/>
      <c r="F16" s="195"/>
      <c r="G16" s="195"/>
      <c r="H16" s="195"/>
      <c r="I16" s="16">
        <v>10</v>
      </c>
      <c r="J16" s="17">
        <v>3051590</v>
      </c>
      <c r="K16" s="17">
        <v>0</v>
      </c>
    </row>
    <row r="17" spans="1:11" ht="13.5">
      <c r="A17" s="194" t="s">
        <v>36</v>
      </c>
      <c r="B17" s="195"/>
      <c r="C17" s="195"/>
      <c r="D17" s="195"/>
      <c r="E17" s="195"/>
      <c r="F17" s="195"/>
      <c r="G17" s="195"/>
      <c r="H17" s="195"/>
      <c r="I17" s="16">
        <v>11</v>
      </c>
      <c r="J17" s="17">
        <v>183849</v>
      </c>
      <c r="K17" s="17">
        <v>0</v>
      </c>
    </row>
    <row r="18" spans="1:11" ht="13.5">
      <c r="A18" s="191" t="s">
        <v>121</v>
      </c>
      <c r="B18" s="192"/>
      <c r="C18" s="192"/>
      <c r="D18" s="192"/>
      <c r="E18" s="192"/>
      <c r="F18" s="192"/>
      <c r="G18" s="192"/>
      <c r="H18" s="192"/>
      <c r="I18" s="16">
        <v>12</v>
      </c>
      <c r="J18" s="19">
        <f>SUM(J14:J17)</f>
        <v>51595703</v>
      </c>
      <c r="K18" s="19">
        <f>SUM(K14:K17)</f>
        <v>2165236</v>
      </c>
    </row>
    <row r="19" spans="1:11" ht="27.75" customHeight="1">
      <c r="A19" s="191" t="s">
        <v>20</v>
      </c>
      <c r="B19" s="192"/>
      <c r="C19" s="192"/>
      <c r="D19" s="192"/>
      <c r="E19" s="192"/>
      <c r="F19" s="192"/>
      <c r="G19" s="192"/>
      <c r="H19" s="192"/>
      <c r="I19" s="16">
        <v>13</v>
      </c>
      <c r="J19" s="19">
        <f>IF(J13&gt;J18,J13-J18,0)</f>
        <v>45273917</v>
      </c>
      <c r="K19" s="19">
        <f>IF(K13&gt;K18,K13-K18,0)</f>
        <v>5628394</v>
      </c>
    </row>
    <row r="20" spans="1:11" ht="28.5" customHeight="1">
      <c r="A20" s="191" t="s">
        <v>21</v>
      </c>
      <c r="B20" s="192"/>
      <c r="C20" s="192"/>
      <c r="D20" s="192"/>
      <c r="E20" s="192"/>
      <c r="F20" s="192"/>
      <c r="G20" s="192"/>
      <c r="H20" s="192"/>
      <c r="I20" s="16">
        <v>14</v>
      </c>
      <c r="J20" s="19">
        <f>IF(J18&gt;J13,J18-J13,0)</f>
        <v>0</v>
      </c>
      <c r="K20" s="19">
        <f>IF(K18&gt;K13,K18-K13,0)</f>
        <v>0</v>
      </c>
    </row>
    <row r="21" spans="1:11" ht="13.5">
      <c r="A21" s="200" t="s">
        <v>122</v>
      </c>
      <c r="B21" s="216"/>
      <c r="C21" s="216"/>
      <c r="D21" s="216"/>
      <c r="E21" s="216"/>
      <c r="F21" s="216"/>
      <c r="G21" s="216"/>
      <c r="H21" s="216"/>
      <c r="I21" s="240"/>
      <c r="J21" s="240"/>
      <c r="K21" s="241"/>
    </row>
    <row r="22" spans="1:11" ht="13.5">
      <c r="A22" s="194" t="s">
        <v>135</v>
      </c>
      <c r="B22" s="195"/>
      <c r="C22" s="195"/>
      <c r="D22" s="195"/>
      <c r="E22" s="195"/>
      <c r="F22" s="195"/>
      <c r="G22" s="195"/>
      <c r="H22" s="195"/>
      <c r="I22" s="16">
        <v>15</v>
      </c>
      <c r="J22" s="17">
        <v>3175073</v>
      </c>
      <c r="K22" s="17">
        <v>-864439</v>
      </c>
    </row>
    <row r="23" spans="1:11" ht="13.5">
      <c r="A23" s="194" t="s">
        <v>136</v>
      </c>
      <c r="B23" s="195"/>
      <c r="C23" s="195"/>
      <c r="D23" s="195"/>
      <c r="E23" s="195"/>
      <c r="F23" s="195"/>
      <c r="G23" s="195"/>
      <c r="H23" s="195"/>
      <c r="I23" s="16">
        <v>16</v>
      </c>
      <c r="J23" s="17">
        <v>0</v>
      </c>
      <c r="K23" s="17">
        <v>0</v>
      </c>
    </row>
    <row r="24" spans="1:11" ht="13.5">
      <c r="A24" s="194" t="s">
        <v>137</v>
      </c>
      <c r="B24" s="195"/>
      <c r="C24" s="195"/>
      <c r="D24" s="195"/>
      <c r="E24" s="195"/>
      <c r="F24" s="195"/>
      <c r="G24" s="195"/>
      <c r="H24" s="195"/>
      <c r="I24" s="16">
        <v>17</v>
      </c>
      <c r="J24" s="17">
        <v>0</v>
      </c>
      <c r="K24" s="17">
        <v>0</v>
      </c>
    </row>
    <row r="25" spans="1:11" ht="13.5">
      <c r="A25" s="194" t="s">
        <v>138</v>
      </c>
      <c r="B25" s="195"/>
      <c r="C25" s="195"/>
      <c r="D25" s="195"/>
      <c r="E25" s="195"/>
      <c r="F25" s="195"/>
      <c r="G25" s="195"/>
      <c r="H25" s="195"/>
      <c r="I25" s="16">
        <v>18</v>
      </c>
      <c r="J25" s="17">
        <v>0</v>
      </c>
      <c r="K25" s="17">
        <v>0</v>
      </c>
    </row>
    <row r="26" spans="1:11" ht="13.5">
      <c r="A26" s="194" t="s">
        <v>139</v>
      </c>
      <c r="B26" s="195"/>
      <c r="C26" s="195"/>
      <c r="D26" s="195"/>
      <c r="E26" s="195"/>
      <c r="F26" s="195"/>
      <c r="G26" s="195"/>
      <c r="H26" s="195"/>
      <c r="I26" s="16">
        <v>19</v>
      </c>
      <c r="J26" s="40">
        <v>0</v>
      </c>
      <c r="K26" s="40">
        <v>305647</v>
      </c>
    </row>
    <row r="27" spans="1:11" ht="13.5">
      <c r="A27" s="191" t="s">
        <v>125</v>
      </c>
      <c r="B27" s="192"/>
      <c r="C27" s="192"/>
      <c r="D27" s="192"/>
      <c r="E27" s="192"/>
      <c r="F27" s="192"/>
      <c r="G27" s="192"/>
      <c r="H27" s="192"/>
      <c r="I27" s="16">
        <v>20</v>
      </c>
      <c r="J27" s="19">
        <f>SUM(J22:J26)</f>
        <v>3175073</v>
      </c>
      <c r="K27" s="19">
        <f>SUM(K22:K26)</f>
        <v>-558792</v>
      </c>
    </row>
    <row r="28" spans="1:11" ht="13.5">
      <c r="A28" s="194" t="s">
        <v>91</v>
      </c>
      <c r="B28" s="195"/>
      <c r="C28" s="195"/>
      <c r="D28" s="195"/>
      <c r="E28" s="195"/>
      <c r="F28" s="195"/>
      <c r="G28" s="195"/>
      <c r="H28" s="195"/>
      <c r="I28" s="16">
        <v>21</v>
      </c>
      <c r="J28" s="17">
        <v>0</v>
      </c>
      <c r="K28" s="17">
        <v>0</v>
      </c>
    </row>
    <row r="29" spans="1:11" ht="13.5">
      <c r="A29" s="194" t="s">
        <v>92</v>
      </c>
      <c r="B29" s="195"/>
      <c r="C29" s="195"/>
      <c r="D29" s="195"/>
      <c r="E29" s="195"/>
      <c r="F29" s="195"/>
      <c r="G29" s="195"/>
      <c r="H29" s="195"/>
      <c r="I29" s="16">
        <v>22</v>
      </c>
      <c r="J29" s="17">
        <v>2000000</v>
      </c>
      <c r="K29" s="17">
        <v>0</v>
      </c>
    </row>
    <row r="30" spans="1:11" ht="13.5">
      <c r="A30" s="194" t="s">
        <v>8</v>
      </c>
      <c r="B30" s="195"/>
      <c r="C30" s="195"/>
      <c r="D30" s="195"/>
      <c r="E30" s="195"/>
      <c r="F30" s="195"/>
      <c r="G30" s="195"/>
      <c r="H30" s="195"/>
      <c r="I30" s="16">
        <v>23</v>
      </c>
      <c r="J30" s="17">
        <v>14485958</v>
      </c>
      <c r="K30" s="17">
        <v>0</v>
      </c>
    </row>
    <row r="31" spans="1:11" ht="13.5">
      <c r="A31" s="191" t="s">
        <v>2</v>
      </c>
      <c r="B31" s="192"/>
      <c r="C31" s="192"/>
      <c r="D31" s="192"/>
      <c r="E31" s="192"/>
      <c r="F31" s="192"/>
      <c r="G31" s="192"/>
      <c r="H31" s="192"/>
      <c r="I31" s="16">
        <v>24</v>
      </c>
      <c r="J31" s="19">
        <f>SUM(J28:J30)</f>
        <v>16485958</v>
      </c>
      <c r="K31" s="19">
        <f>SUM(K28:K30)</f>
        <v>0</v>
      </c>
    </row>
    <row r="32" spans="1:11" ht="28.5" customHeight="1">
      <c r="A32" s="191" t="s">
        <v>22</v>
      </c>
      <c r="B32" s="192"/>
      <c r="C32" s="192"/>
      <c r="D32" s="192"/>
      <c r="E32" s="192"/>
      <c r="F32" s="192"/>
      <c r="G32" s="192"/>
      <c r="H32" s="192"/>
      <c r="I32" s="16">
        <v>25</v>
      </c>
      <c r="J32" s="19">
        <f>IF(J27&gt;J31,J27-J31,0)</f>
        <v>0</v>
      </c>
      <c r="K32" s="19">
        <f>IF(K27&gt;K31,K27-K31,0)</f>
        <v>0</v>
      </c>
    </row>
    <row r="33" spans="1:11" ht="27.75" customHeight="1">
      <c r="A33" s="191" t="s">
        <v>23</v>
      </c>
      <c r="B33" s="192"/>
      <c r="C33" s="192"/>
      <c r="D33" s="192"/>
      <c r="E33" s="192"/>
      <c r="F33" s="192"/>
      <c r="G33" s="192"/>
      <c r="H33" s="192"/>
      <c r="I33" s="16">
        <v>26</v>
      </c>
      <c r="J33" s="19">
        <f>IF(J31&gt;J27,J31-J27,0)</f>
        <v>13310885</v>
      </c>
      <c r="K33" s="19">
        <f>IF(K31&gt;K27,K31-K27,0)</f>
        <v>558792</v>
      </c>
    </row>
    <row r="34" spans="1:11" ht="13.5">
      <c r="A34" s="200"/>
      <c r="B34" s="216"/>
      <c r="C34" s="216"/>
      <c r="D34" s="216"/>
      <c r="E34" s="216"/>
      <c r="F34" s="216"/>
      <c r="G34" s="216"/>
      <c r="H34" s="216"/>
      <c r="I34" s="240"/>
      <c r="J34" s="240"/>
      <c r="K34" s="241"/>
    </row>
    <row r="35" spans="1:11" ht="13.5">
      <c r="A35" s="194" t="s">
        <v>131</v>
      </c>
      <c r="B35" s="195"/>
      <c r="C35" s="195"/>
      <c r="D35" s="195"/>
      <c r="E35" s="195"/>
      <c r="F35" s="195"/>
      <c r="G35" s="195"/>
      <c r="H35" s="195"/>
      <c r="I35" s="16">
        <v>27</v>
      </c>
      <c r="J35" s="17">
        <v>15000000</v>
      </c>
      <c r="K35" s="17">
        <v>0</v>
      </c>
    </row>
    <row r="36" spans="1:11" ht="13.5">
      <c r="A36" s="194" t="s">
        <v>13</v>
      </c>
      <c r="B36" s="195"/>
      <c r="C36" s="195"/>
      <c r="D36" s="195"/>
      <c r="E36" s="195"/>
      <c r="F36" s="195"/>
      <c r="G36" s="195"/>
      <c r="H36" s="195"/>
      <c r="I36" s="16">
        <v>28</v>
      </c>
      <c r="J36" s="17">
        <v>0</v>
      </c>
      <c r="K36" s="17">
        <v>0</v>
      </c>
    </row>
    <row r="37" spans="1:11" ht="13.5">
      <c r="A37" s="194" t="s">
        <v>14</v>
      </c>
      <c r="B37" s="195"/>
      <c r="C37" s="195"/>
      <c r="D37" s="195"/>
      <c r="E37" s="195"/>
      <c r="F37" s="195"/>
      <c r="G37" s="195"/>
      <c r="H37" s="195"/>
      <c r="I37" s="16">
        <v>29</v>
      </c>
      <c r="J37" s="17"/>
      <c r="K37" s="17">
        <v>529475</v>
      </c>
    </row>
    <row r="38" spans="1:11" ht="13.5">
      <c r="A38" s="191" t="s">
        <v>49</v>
      </c>
      <c r="B38" s="192"/>
      <c r="C38" s="192"/>
      <c r="D38" s="192"/>
      <c r="E38" s="192"/>
      <c r="F38" s="192"/>
      <c r="G38" s="192"/>
      <c r="H38" s="192"/>
      <c r="I38" s="16">
        <v>30</v>
      </c>
      <c r="J38" s="19">
        <f>SUM(J35:J37)</f>
        <v>15000000</v>
      </c>
      <c r="K38" s="19">
        <f>SUM(K35:K37)</f>
        <v>529475</v>
      </c>
    </row>
    <row r="39" spans="1:11" ht="13.5">
      <c r="A39" s="194" t="s">
        <v>15</v>
      </c>
      <c r="B39" s="195"/>
      <c r="C39" s="195"/>
      <c r="D39" s="195"/>
      <c r="E39" s="195"/>
      <c r="F39" s="195"/>
      <c r="G39" s="195"/>
      <c r="H39" s="195"/>
      <c r="I39" s="16">
        <v>31</v>
      </c>
      <c r="J39" s="17">
        <v>48034492</v>
      </c>
      <c r="K39" s="17">
        <v>6574217</v>
      </c>
    </row>
    <row r="40" spans="1:11" ht="13.5">
      <c r="A40" s="194" t="s">
        <v>16</v>
      </c>
      <c r="B40" s="195"/>
      <c r="C40" s="195"/>
      <c r="D40" s="195"/>
      <c r="E40" s="195"/>
      <c r="F40" s="195"/>
      <c r="G40" s="195"/>
      <c r="H40" s="195"/>
      <c r="I40" s="16">
        <v>32</v>
      </c>
      <c r="J40" s="17">
        <v>0</v>
      </c>
      <c r="K40" s="17">
        <v>0</v>
      </c>
    </row>
    <row r="41" spans="1:11" ht="13.5">
      <c r="A41" s="194" t="s">
        <v>17</v>
      </c>
      <c r="B41" s="195"/>
      <c r="C41" s="195"/>
      <c r="D41" s="195"/>
      <c r="E41" s="195"/>
      <c r="F41" s="195"/>
      <c r="G41" s="195"/>
      <c r="H41" s="195"/>
      <c r="I41" s="16">
        <v>33</v>
      </c>
      <c r="J41" s="17">
        <v>0</v>
      </c>
      <c r="K41" s="17">
        <v>0</v>
      </c>
    </row>
    <row r="42" spans="1:11" ht="13.5">
      <c r="A42" s="194" t="s">
        <v>18</v>
      </c>
      <c r="B42" s="195"/>
      <c r="C42" s="195"/>
      <c r="D42" s="195"/>
      <c r="E42" s="195"/>
      <c r="F42" s="195"/>
      <c r="G42" s="195"/>
      <c r="H42" s="195"/>
      <c r="I42" s="16">
        <v>34</v>
      </c>
      <c r="J42" s="17">
        <v>0</v>
      </c>
      <c r="K42" s="17">
        <v>0</v>
      </c>
    </row>
    <row r="43" spans="1:11" ht="13.5">
      <c r="A43" s="194" t="s">
        <v>19</v>
      </c>
      <c r="B43" s="195"/>
      <c r="C43" s="195"/>
      <c r="D43" s="195"/>
      <c r="E43" s="195"/>
      <c r="F43" s="195"/>
      <c r="G43" s="195"/>
      <c r="H43" s="195"/>
      <c r="I43" s="16">
        <v>35</v>
      </c>
      <c r="J43" s="17">
        <v>1083034</v>
      </c>
      <c r="K43" s="17">
        <v>0</v>
      </c>
    </row>
    <row r="44" spans="1:11" ht="13.5">
      <c r="A44" s="191" t="s">
        <v>50</v>
      </c>
      <c r="B44" s="192"/>
      <c r="C44" s="192"/>
      <c r="D44" s="192"/>
      <c r="E44" s="192"/>
      <c r="F44" s="192"/>
      <c r="G44" s="192"/>
      <c r="H44" s="192"/>
      <c r="I44" s="16">
        <v>36</v>
      </c>
      <c r="J44" s="19">
        <f>J39+J40+J41+J42+J43</f>
        <v>49117526</v>
      </c>
      <c r="K44" s="19">
        <f>K39+K40+K41+K42+K43</f>
        <v>6574217</v>
      </c>
    </row>
    <row r="45" spans="1:11" ht="28.5" customHeight="1">
      <c r="A45" s="191" t="s">
        <v>9</v>
      </c>
      <c r="B45" s="192"/>
      <c r="C45" s="192"/>
      <c r="D45" s="192"/>
      <c r="E45" s="192"/>
      <c r="F45" s="192"/>
      <c r="G45" s="192"/>
      <c r="H45" s="192"/>
      <c r="I45" s="16">
        <v>37</v>
      </c>
      <c r="J45" s="19">
        <f>IF(J38&gt;J44,J38-J44,0)</f>
        <v>0</v>
      </c>
      <c r="K45" s="19">
        <f>IF(K38&gt;K44,K38-K44,0)</f>
        <v>0</v>
      </c>
    </row>
    <row r="46" spans="1:11" ht="29.25" customHeight="1">
      <c r="A46" s="191" t="s">
        <v>10</v>
      </c>
      <c r="B46" s="192"/>
      <c r="C46" s="192"/>
      <c r="D46" s="192"/>
      <c r="E46" s="192"/>
      <c r="F46" s="192"/>
      <c r="G46" s="192"/>
      <c r="H46" s="192"/>
      <c r="I46" s="16">
        <v>38</v>
      </c>
      <c r="J46" s="19">
        <f>IF(J44&gt;J38,J44-J38,0)</f>
        <v>34117526</v>
      </c>
      <c r="K46" s="19">
        <f>IF(K44&gt;K38,K44-K38,0)</f>
        <v>6044742</v>
      </c>
    </row>
    <row r="47" spans="1:11" ht="13.5">
      <c r="A47" s="194" t="s">
        <v>51</v>
      </c>
      <c r="B47" s="195"/>
      <c r="C47" s="195"/>
      <c r="D47" s="195"/>
      <c r="E47" s="195"/>
      <c r="F47" s="195"/>
      <c r="G47" s="195"/>
      <c r="H47" s="195"/>
      <c r="I47" s="16">
        <v>39</v>
      </c>
      <c r="J47" s="19">
        <f>IF(J19-J20+J32-J33+J45-J46&gt;0,J19-J20+J32-J33+J45-J46,0)</f>
        <v>0</v>
      </c>
      <c r="K47" s="19">
        <f>IF(K19-K20+K32-K33+K45-K46&gt;0,K19-K20+K32-K33+K45-K46,0)</f>
        <v>0</v>
      </c>
    </row>
    <row r="48" spans="1:11" ht="13.5">
      <c r="A48" s="194" t="s">
        <v>52</v>
      </c>
      <c r="B48" s="195"/>
      <c r="C48" s="195"/>
      <c r="D48" s="195"/>
      <c r="E48" s="195"/>
      <c r="F48" s="195"/>
      <c r="G48" s="195"/>
      <c r="H48" s="195"/>
      <c r="I48" s="16">
        <v>40</v>
      </c>
      <c r="J48" s="41">
        <f>IF(J20-J19+J33-J32+J46-J45&gt;0,J20-J19+J33-J32+J46-J45,0)</f>
        <v>2154494</v>
      </c>
      <c r="K48" s="41">
        <f>IF(K20-K19+K33-K32+K46-K45&gt;0,K20-K19+K33-K32+K46-K45,0)</f>
        <v>975140</v>
      </c>
    </row>
    <row r="49" spans="1:11" ht="13.5">
      <c r="A49" s="194" t="s">
        <v>123</v>
      </c>
      <c r="B49" s="195"/>
      <c r="C49" s="195"/>
      <c r="D49" s="195"/>
      <c r="E49" s="195"/>
      <c r="F49" s="195"/>
      <c r="G49" s="195"/>
      <c r="H49" s="195"/>
      <c r="I49" s="16">
        <v>41</v>
      </c>
      <c r="J49" s="17">
        <v>4741322</v>
      </c>
      <c r="K49" s="17">
        <v>1373446</v>
      </c>
    </row>
    <row r="50" spans="1:11" ht="13.5">
      <c r="A50" s="194" t="s">
        <v>132</v>
      </c>
      <c r="B50" s="195"/>
      <c r="C50" s="195"/>
      <c r="D50" s="195"/>
      <c r="E50" s="195"/>
      <c r="F50" s="195"/>
      <c r="G50" s="195"/>
      <c r="H50" s="195"/>
      <c r="I50" s="16">
        <v>42</v>
      </c>
      <c r="J50" s="17">
        <f>J47</f>
        <v>0</v>
      </c>
      <c r="K50" s="17">
        <f>K47</f>
        <v>0</v>
      </c>
    </row>
    <row r="51" spans="1:11" ht="13.5">
      <c r="A51" s="194" t="s">
        <v>133</v>
      </c>
      <c r="B51" s="195"/>
      <c r="C51" s="195"/>
      <c r="D51" s="195"/>
      <c r="E51" s="195"/>
      <c r="F51" s="195"/>
      <c r="G51" s="195"/>
      <c r="H51" s="195"/>
      <c r="I51" s="16">
        <v>43</v>
      </c>
      <c r="J51" s="17">
        <f>J48</f>
        <v>2154494</v>
      </c>
      <c r="K51" s="17">
        <f>K48</f>
        <v>975140</v>
      </c>
    </row>
    <row r="52" spans="1:11" ht="13.5">
      <c r="A52" s="206" t="s">
        <v>134</v>
      </c>
      <c r="B52" s="207"/>
      <c r="C52" s="207"/>
      <c r="D52" s="207"/>
      <c r="E52" s="207"/>
      <c r="F52" s="207"/>
      <c r="G52" s="207"/>
      <c r="H52" s="207"/>
      <c r="I52" s="28">
        <v>44</v>
      </c>
      <c r="J52" s="22">
        <f>J49+J50-J51</f>
        <v>2586828</v>
      </c>
      <c r="K52" s="22">
        <f>K49+K50-K51</f>
        <v>398306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5:K37 J49:K51 J14:K17 J22:K26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52:K52 J31:K33 J27:K27 J13:K13 J44:K48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1">
      <selection activeCell="A31" sqref="E31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46" t="s">
        <v>220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4"/>
    </row>
    <row r="2" spans="1:12" ht="13.5">
      <c r="A2" s="42"/>
      <c r="B2" s="43"/>
      <c r="C2" s="248" t="s">
        <v>221</v>
      </c>
      <c r="D2" s="248"/>
      <c r="E2" s="45">
        <v>42005</v>
      </c>
      <c r="F2" s="44" t="s">
        <v>193</v>
      </c>
      <c r="G2" s="249">
        <v>42185</v>
      </c>
      <c r="H2" s="250"/>
      <c r="I2" s="43"/>
      <c r="J2" s="43"/>
      <c r="K2" s="43"/>
      <c r="L2" s="6"/>
    </row>
    <row r="3" spans="1:11" ht="27">
      <c r="A3" s="239" t="s">
        <v>40</v>
      </c>
      <c r="B3" s="239"/>
      <c r="C3" s="239"/>
      <c r="D3" s="239"/>
      <c r="E3" s="239"/>
      <c r="F3" s="239"/>
      <c r="G3" s="239"/>
      <c r="H3" s="239"/>
      <c r="I3" s="37" t="s">
        <v>275</v>
      </c>
      <c r="J3" s="37" t="s">
        <v>113</v>
      </c>
      <c r="K3" s="37" t="s">
        <v>114</v>
      </c>
    </row>
    <row r="4" spans="1:11" ht="13.5">
      <c r="A4" s="251">
        <v>1</v>
      </c>
      <c r="B4" s="251"/>
      <c r="C4" s="251"/>
      <c r="D4" s="251"/>
      <c r="E4" s="251"/>
      <c r="F4" s="251"/>
      <c r="G4" s="251"/>
      <c r="H4" s="251"/>
      <c r="I4" s="46">
        <v>2</v>
      </c>
      <c r="J4" s="39" t="s">
        <v>222</v>
      </c>
      <c r="K4" s="39" t="s">
        <v>223</v>
      </c>
    </row>
    <row r="5" spans="1:11" ht="13.5">
      <c r="A5" s="194" t="s">
        <v>224</v>
      </c>
      <c r="B5" s="195"/>
      <c r="C5" s="195"/>
      <c r="D5" s="195"/>
      <c r="E5" s="195"/>
      <c r="F5" s="195"/>
      <c r="G5" s="195"/>
      <c r="H5" s="195"/>
      <c r="I5" s="16">
        <v>1</v>
      </c>
      <c r="J5" s="27">
        <v>111040350</v>
      </c>
      <c r="K5" s="27">
        <v>111040350</v>
      </c>
    </row>
    <row r="6" spans="1:11" ht="13.5">
      <c r="A6" s="194" t="s">
        <v>225</v>
      </c>
      <c r="B6" s="195"/>
      <c r="C6" s="195"/>
      <c r="D6" s="195"/>
      <c r="E6" s="195"/>
      <c r="F6" s="195"/>
      <c r="G6" s="195"/>
      <c r="H6" s="195"/>
      <c r="I6" s="16">
        <v>2</v>
      </c>
      <c r="J6" s="17"/>
      <c r="K6" s="17"/>
    </row>
    <row r="7" spans="1:11" ht="13.5">
      <c r="A7" s="194" t="s">
        <v>226</v>
      </c>
      <c r="B7" s="195"/>
      <c r="C7" s="195"/>
      <c r="D7" s="195"/>
      <c r="E7" s="195"/>
      <c r="F7" s="195"/>
      <c r="G7" s="195"/>
      <c r="H7" s="195"/>
      <c r="I7" s="16">
        <v>3</v>
      </c>
      <c r="J7" s="17">
        <v>1266291</v>
      </c>
      <c r="K7" s="17">
        <v>1514951</v>
      </c>
    </row>
    <row r="8" spans="1:11" ht="13.5">
      <c r="A8" s="194" t="s">
        <v>227</v>
      </c>
      <c r="B8" s="195"/>
      <c r="C8" s="195"/>
      <c r="D8" s="195"/>
      <c r="E8" s="195"/>
      <c r="F8" s="195"/>
      <c r="G8" s="195"/>
      <c r="H8" s="195"/>
      <c r="I8" s="16">
        <v>4</v>
      </c>
      <c r="J8" s="17">
        <v>-2662190</v>
      </c>
      <c r="K8" s="17">
        <v>-38775283</v>
      </c>
    </row>
    <row r="9" spans="1:11" ht="13.5">
      <c r="A9" s="194" t="s">
        <v>228</v>
      </c>
      <c r="B9" s="195"/>
      <c r="C9" s="195"/>
      <c r="D9" s="195"/>
      <c r="E9" s="195"/>
      <c r="F9" s="195"/>
      <c r="G9" s="195"/>
      <c r="H9" s="195"/>
      <c r="I9" s="16">
        <v>5</v>
      </c>
      <c r="J9" s="17">
        <v>-37517165</v>
      </c>
      <c r="K9" s="17">
        <v>-8957899</v>
      </c>
    </row>
    <row r="10" spans="1:11" ht="13.5">
      <c r="A10" s="194" t="s">
        <v>229</v>
      </c>
      <c r="B10" s="195"/>
      <c r="C10" s="195"/>
      <c r="D10" s="195"/>
      <c r="E10" s="195"/>
      <c r="F10" s="195"/>
      <c r="G10" s="195"/>
      <c r="H10" s="195"/>
      <c r="I10" s="16">
        <v>6</v>
      </c>
      <c r="J10" s="17">
        <v>171624521</v>
      </c>
      <c r="K10" s="17">
        <v>170501264</v>
      </c>
    </row>
    <row r="11" spans="1:11" ht="13.5">
      <c r="A11" s="194" t="s">
        <v>230</v>
      </c>
      <c r="B11" s="195"/>
      <c r="C11" s="195"/>
      <c r="D11" s="195"/>
      <c r="E11" s="195"/>
      <c r="F11" s="195"/>
      <c r="G11" s="195"/>
      <c r="H11" s="195"/>
      <c r="I11" s="16">
        <v>7</v>
      </c>
      <c r="J11" s="17">
        <v>0</v>
      </c>
      <c r="K11" s="17">
        <v>0</v>
      </c>
    </row>
    <row r="12" spans="1:11" ht="13.5">
      <c r="A12" s="194" t="s">
        <v>231</v>
      </c>
      <c r="B12" s="195"/>
      <c r="C12" s="195"/>
      <c r="D12" s="195"/>
      <c r="E12" s="195"/>
      <c r="F12" s="195"/>
      <c r="G12" s="195"/>
      <c r="H12" s="195"/>
      <c r="I12" s="16">
        <v>8</v>
      </c>
      <c r="J12" s="17">
        <v>0</v>
      </c>
      <c r="K12" s="17">
        <v>0</v>
      </c>
    </row>
    <row r="13" spans="1:11" ht="13.5">
      <c r="A13" s="194" t="s">
        <v>232</v>
      </c>
      <c r="B13" s="195"/>
      <c r="C13" s="195"/>
      <c r="D13" s="195"/>
      <c r="E13" s="195"/>
      <c r="F13" s="195"/>
      <c r="G13" s="195"/>
      <c r="H13" s="195"/>
      <c r="I13" s="16">
        <v>9</v>
      </c>
      <c r="J13" s="17">
        <v>0</v>
      </c>
      <c r="K13" s="17">
        <v>0</v>
      </c>
    </row>
    <row r="14" spans="1:11" ht="13.5">
      <c r="A14" s="191" t="s">
        <v>233</v>
      </c>
      <c r="B14" s="192"/>
      <c r="C14" s="192"/>
      <c r="D14" s="192"/>
      <c r="E14" s="192"/>
      <c r="F14" s="192"/>
      <c r="G14" s="192"/>
      <c r="H14" s="192"/>
      <c r="I14" s="16">
        <v>10</v>
      </c>
      <c r="J14" s="18">
        <f>J5+J6+J7+J8+J9+J10+J11+J12+J13</f>
        <v>243751807</v>
      </c>
      <c r="K14" s="18">
        <f>K5+K6+K7+K8+K9+K10+K11+K12+K13</f>
        <v>235323383</v>
      </c>
    </row>
    <row r="15" spans="1:11" ht="13.5">
      <c r="A15" s="194" t="s">
        <v>234</v>
      </c>
      <c r="B15" s="195"/>
      <c r="C15" s="195"/>
      <c r="D15" s="195"/>
      <c r="E15" s="195"/>
      <c r="F15" s="195"/>
      <c r="G15" s="195"/>
      <c r="H15" s="195"/>
      <c r="I15" s="16">
        <v>11</v>
      </c>
      <c r="J15" s="17"/>
      <c r="K15" s="17"/>
    </row>
    <row r="16" spans="1:11" ht="13.5">
      <c r="A16" s="194" t="s">
        <v>235</v>
      </c>
      <c r="B16" s="195"/>
      <c r="C16" s="195"/>
      <c r="D16" s="195"/>
      <c r="E16" s="195"/>
      <c r="F16" s="195"/>
      <c r="G16" s="195"/>
      <c r="H16" s="195"/>
      <c r="I16" s="16">
        <v>12</v>
      </c>
      <c r="J16" s="17"/>
      <c r="K16" s="17"/>
    </row>
    <row r="17" spans="1:11" ht="13.5">
      <c r="A17" s="194" t="s">
        <v>236</v>
      </c>
      <c r="B17" s="195"/>
      <c r="C17" s="195"/>
      <c r="D17" s="195"/>
      <c r="E17" s="195"/>
      <c r="F17" s="195"/>
      <c r="G17" s="195"/>
      <c r="H17" s="195"/>
      <c r="I17" s="16">
        <v>13</v>
      </c>
      <c r="J17" s="17"/>
      <c r="K17" s="17"/>
    </row>
    <row r="18" spans="1:11" ht="13.5">
      <c r="A18" s="194" t="s">
        <v>237</v>
      </c>
      <c r="B18" s="195"/>
      <c r="C18" s="195"/>
      <c r="D18" s="195"/>
      <c r="E18" s="195"/>
      <c r="F18" s="195"/>
      <c r="G18" s="195"/>
      <c r="H18" s="195"/>
      <c r="I18" s="16">
        <v>14</v>
      </c>
      <c r="J18" s="17"/>
      <c r="K18" s="17"/>
    </row>
    <row r="19" spans="1:11" ht="13.5">
      <c r="A19" s="194" t="s">
        <v>238</v>
      </c>
      <c r="B19" s="195"/>
      <c r="C19" s="195"/>
      <c r="D19" s="195"/>
      <c r="E19" s="195"/>
      <c r="F19" s="195"/>
      <c r="G19" s="195"/>
      <c r="H19" s="195"/>
      <c r="I19" s="16">
        <v>15</v>
      </c>
      <c r="J19" s="17"/>
      <c r="K19" s="17"/>
    </row>
    <row r="20" spans="1:11" ht="13.5">
      <c r="A20" s="194" t="s">
        <v>239</v>
      </c>
      <c r="B20" s="195"/>
      <c r="C20" s="195"/>
      <c r="D20" s="195"/>
      <c r="E20" s="195"/>
      <c r="F20" s="195"/>
      <c r="G20" s="195"/>
      <c r="H20" s="195"/>
      <c r="I20" s="16">
        <v>16</v>
      </c>
      <c r="J20" s="17"/>
      <c r="K20" s="17"/>
    </row>
    <row r="21" spans="1:11" ht="13.5">
      <c r="A21" s="191" t="s">
        <v>240</v>
      </c>
      <c r="B21" s="192"/>
      <c r="C21" s="192"/>
      <c r="D21" s="192"/>
      <c r="E21" s="192"/>
      <c r="F21" s="192"/>
      <c r="G21" s="192"/>
      <c r="H21" s="192"/>
      <c r="I21" s="16">
        <v>17</v>
      </c>
      <c r="J21" s="22">
        <f>SUM(J15:J20)</f>
        <v>0</v>
      </c>
      <c r="K21" s="22">
        <f>SUM(K15:K20)</f>
        <v>0</v>
      </c>
    </row>
    <row r="22" spans="1:11" ht="13.5">
      <c r="A22" s="200"/>
      <c r="B22" s="216"/>
      <c r="C22" s="216"/>
      <c r="D22" s="216"/>
      <c r="E22" s="216"/>
      <c r="F22" s="216"/>
      <c r="G22" s="216"/>
      <c r="H22" s="216"/>
      <c r="I22" s="240"/>
      <c r="J22" s="240"/>
      <c r="K22" s="241"/>
    </row>
    <row r="23" spans="1:11" ht="13.5">
      <c r="A23" s="242" t="s">
        <v>241</v>
      </c>
      <c r="B23" s="243"/>
      <c r="C23" s="243"/>
      <c r="D23" s="243"/>
      <c r="E23" s="243"/>
      <c r="F23" s="243"/>
      <c r="G23" s="243"/>
      <c r="H23" s="243"/>
      <c r="I23" s="26">
        <v>18</v>
      </c>
      <c r="J23" s="27">
        <f>J14</f>
        <v>243751807</v>
      </c>
      <c r="K23" s="27">
        <f>K14</f>
        <v>235323383</v>
      </c>
    </row>
    <row r="24" spans="1:11" ht="17.25" customHeight="1">
      <c r="A24" s="206" t="s">
        <v>242</v>
      </c>
      <c r="B24" s="207"/>
      <c r="C24" s="207"/>
      <c r="D24" s="207"/>
      <c r="E24" s="207"/>
      <c r="F24" s="207"/>
      <c r="G24" s="207"/>
      <c r="H24" s="207"/>
      <c r="I24" s="28">
        <v>19</v>
      </c>
      <c r="J24" s="22"/>
      <c r="K24" s="22"/>
    </row>
    <row r="25" spans="1:11" ht="30" customHeight="1">
      <c r="A25" s="244" t="s">
        <v>243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2015-07-31T13:48:22Z</cp:lastPrinted>
  <dcterms:created xsi:type="dcterms:W3CDTF">2008-10-17T11:51:54Z</dcterms:created>
  <dcterms:modified xsi:type="dcterms:W3CDTF">2015-07-31T13:49:01Z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