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74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<sst xmlns="http://schemas.openxmlformats.org/spreadsheetml/2006/main" count="335" uniqueCount="303">
  <si>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</si>
  <si>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</si>
  <si>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</si>
  <si>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</si>
  <si>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</si>
  <si>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</si>
  <si>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</si>
  <si>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</si>
  <si>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</si>
  <si>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</si>
  <si>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</si>
  <si>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</si>
  <si>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</si>
  <si>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</si>
  <si>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</si>
  <si>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</si>
  <si>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</si>
  <si>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</si>
  <si>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</si>
  <si>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</si>
  <si>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</si>
  <si>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</si>
  <si>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</si>
  <si>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</si>
  <si>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</si>
  <si>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</si>
  <si>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</si>
  <si>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</si>
  <si>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</si>
  <si>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</si>
  <si>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</si>
  <si>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</si>
  <si>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</si>
  <si>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</si>
  <si>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</si>
  <si>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</si>
  <si>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</si>
  <si>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</si>
  <si>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</si>
  <si>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</si>
  <si>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</si>
  <si>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</si>
  <si>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</si>
  <si>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</si>
  <si>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</si>
  <si>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</si>
  <si>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</si>
  <si>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</si>
  <si>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</si>
  <si>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</si>
  <si>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</si>
  <si>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</si>
  <si>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</si>
  <si>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</si>
  <si>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</si>
  <si>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</si>
  <si>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</si>
  <si>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</si>
  <si>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</si>
  <si>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</si>
  <si>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</si>
  <si>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</si>
  <si>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</si>
  <si>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</si>
  <si>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</si>
  <si>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</si>
  <si>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</si>
  <si>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</si>
  <si>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</si>
  <si>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</si>
  <si>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</si>
  <si>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</si>
  <si>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</si>
  <si>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</si>
  <si>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</si>
  <si>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</si>
  <si>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</si>
  <si>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</si>
  <si>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</si>
  <si>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</si>
  <si>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</si>
  <si>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</si>
  <si>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</si>
  <si>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</si>
  <si>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</si>
  <si>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</si>
  <si>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</si>
  <si>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</si>
  <si>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</si>
  <si>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</si>
  <si>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</si>
  <si>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</si>
  <si>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</si>
  <si>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</si>
  <si>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</si>
  <si>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</si>
  <si>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</si>
  <si>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</si>
  <si>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</si>
  <si>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</si>
  <si>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</si>
  <si>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</si>
  <si>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</si>
  <si>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</si>
  <si>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</si>
  <si>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</si>
  <si>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</si>
  <si>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</si>
  <si>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</si>
  <si>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</si>
  <si>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</si>
  <si>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</si>
  <si>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</si>
  <si>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</si>
  <si>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</si>
  <si>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</si>
  <si>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</si>
  <si>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</si>
  <si>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</si>
  <si>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</si>
  <si>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</si>
  <si>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</si>
  <si>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</si>
  <si>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</si>
  <si>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</si>
  <si>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</si>
  <si>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</si>
  <si>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</si>
  <si>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</si>
  <si>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</si>
  <si>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</si>
  <si>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</si>
  <si>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</si>
  <si>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</si>
  <si>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</si>
  <si>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</si>
  <si>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</si>
  <si>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</si>
  <si>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</si>
  <si>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</si>
  <si>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</si>
  <si>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</si>
  <si>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</si>
  <si>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</si>
  <si>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</si>
  <si>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</si>
  <si>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</si>
  <si>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</si>
  <si>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</si>
  <si>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</si>
  <si>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</si>
  <si>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</si>
  <si>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</si>
  <si>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</si>
  <si>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</si>
  <si>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</si>
  <si>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</si>
  <si>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</si>
  <si>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</si>
  <si>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</si>
  <si>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</si>
  <si>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</si>
  <si>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</si>
  <si>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</si>
  <si>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</si>
  <si>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</si>
  <si>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</si>
  <si>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</si>
  <si>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</si>
  <si>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</si>
  <si>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</si>
  <si>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</si>
  <si>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</si>
  <si>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</si>
  <si>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</si>
  <si>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</si>
  <si>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</si>
  <si>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</si>
  <si>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</si>
  <si>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</si>
  <si>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</si>
  <si>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</si>
  <si>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</si>
  <si>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</si>
  <si>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</si>
  <si>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</si>
  <si>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</si>
  <si>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</si>
  <si>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</si>
  <si>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</si>
  <si>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</si>
  <si>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</si>
  <si>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</si>
  <si>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</si>
  <si>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</si>
  <si>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</si>
  <si>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</si>
  <si>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</si>
  <si>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</si>
  <si>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</si>
  <si>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</si>
  <si>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</si>
  <si>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</si>
  <si>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</si>
  <si>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</si>
  <si>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</si>
  <si>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</si>
  <si>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</si>
  <si>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</si>
  <si>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</si>
  <si>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</si>
  <si>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</si>
  <si>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</si>
  <si>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</si>
  <si>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</si>
  <si>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</si>
  <si>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</si>
  <si>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</si>
  <si>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</si>
  <si>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</si>
  <si>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</si>
  <si>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</si>
  <si>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</si>
  <si>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</si>
  <si>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</si>
  <si>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</si>
  <si>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</si>
  <si>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</si>
  <si>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</si>
  <si>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</si>
  <si>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</si>
  <si>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</si>
  <si>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</si>
  <si>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</si>
  <si>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</si>
  <si>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</si>
  <si>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</si>
  <si>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</si>
  <si>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</si>
  <si>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</si>
  <si>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</si>
  <si>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</si>
  <si>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</si>
  <si>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</si>
  <si>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</si>
  <si>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</si>
  <si>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</si>
  <si>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</si>
  <si>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</si>
  <si>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</si>
  <si>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</si>
  <si>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</si>
  <si>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</si>
  <si>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</si>
  <si>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</si>
  <si>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</si>
  <si>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</si>
  <si>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</si>
  <si>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</si>
  <si>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</si>
  <si>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</si>
  <si>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</si>
  <si>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</si>
  <si>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</si>
  <si>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</si>
  <si>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</si>
  <si>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</si>
  <si>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</si>
  <si>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</si>
  <si>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</si>
  <si>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</si>
  <si>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</si>
  <si>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</si>
  <si>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</si>
  <si>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</si>
  <si>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</si>
  <si>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</si>
  <si>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</si>
  <si>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</si>
  <si>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</si>
  <si>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</si>
  <si>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</si>
  <si>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</si>
  <si>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</si>
  <si>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</si>
  <si>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</si>
  <si>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</si>
  <si>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</si>
  <si>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</si>
  <si>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</si>
  <si>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</si>
  <si>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</si>
  <si>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</si>
  <si>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</si>
  <si>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</si>
  <si>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</si>
  <si>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</si>
  <si>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</si>
  <si>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</si>
  <si>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</si>
  <si>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</si>
  <si>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31.12.2015.</t>
  </si>
  <si>
    <t>u razdoblju 01.01.2015. do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</si>
</sst>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31" borderId="8" applyNumberFormat="0" applyAlignment="0" applyProtection="0"/>
    <xf numFmtId="0" fontId="5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0" fillId="0" borderId="0" xfId="0" applyFill="1" applyAlignment="1">
      <alignment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0" fontId="4" fillId="0" borderId="10" xfId="51" applyFont="1" applyBorder="1" applyAlignment="1">
      <alignment/>
      <protection/>
    </xf>
    <xf numFmtId="0" fontId="4" fillId="0" borderId="11" xfId="51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167" fontId="8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9" fillId="33" borderId="15" xfId="0" applyNumberFormat="1" applyFont="1" applyFill="1" applyBorder="1" applyAlignment="1" applyProtection="1">
      <alignment vertical="center"/>
      <protection locked="0"/>
    </xf>
    <xf numFmtId="167" fontId="8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167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167" fontId="8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33" borderId="12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hidden="1"/>
    </xf>
    <xf numFmtId="0" fontId="8" fillId="0" borderId="0" xfId="56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14" fontId="8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8" fillId="0" borderId="12" xfId="0" applyNumberFormat="1" applyFont="1" applyFill="1" applyBorder="1" applyAlignment="1">
      <alignment horizontal="center" vertical="center"/>
    </xf>
    <xf numFmtId="14" fontId="8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5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Fill="1" applyBorder="1" applyAlignment="1" applyProtection="1">
      <alignment horizontal="left" vertical="center"/>
      <protection hidden="1"/>
    </xf>
    <xf numFmtId="0" fontId="9" fillId="0" borderId="22" xfId="51" applyFont="1" applyFill="1" applyBorder="1" applyAlignment="1" applyProtection="1">
      <alignment horizontal="left" vertical="center" wrapText="1"/>
      <protection hidden="1"/>
    </xf>
    <xf numFmtId="0" fontId="9" fillId="0" borderId="21" xfId="51" applyFont="1" applyFill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horizontal="center" vertical="center" wrapText="1"/>
      <protection hidden="1"/>
    </xf>
    <xf numFmtId="0" fontId="9" fillId="0" borderId="22" xfId="51" applyFont="1" applyBorder="1" applyAlignment="1" applyProtection="1">
      <alignment horizontal="left" vertical="center" wrapText="1"/>
      <protection hidden="1"/>
    </xf>
    <xf numFmtId="0" fontId="9" fillId="0" borderId="21" xfId="51" applyFont="1" applyBorder="1" applyAlignment="1" applyProtection="1">
      <alignment/>
      <protection hidden="1"/>
    </xf>
    <xf numFmtId="0" fontId="9" fillId="0" borderId="0" xfId="51" applyFont="1" applyBorder="1" applyAlignment="1" applyProtection="1">
      <alignment/>
      <protection hidden="1"/>
    </xf>
    <xf numFmtId="0" fontId="13" fillId="0" borderId="0" xfId="51" applyFont="1" applyBorder="1" applyAlignment="1" applyProtection="1">
      <alignment horizontal="right" vertical="center" wrapText="1"/>
      <protection hidden="1"/>
    </xf>
    <xf numFmtId="0" fontId="13" fillId="0" borderId="0" xfId="51" applyFont="1" applyBorder="1" applyAlignment="1" applyProtection="1">
      <alignment horizontal="right"/>
      <protection hidden="1"/>
    </xf>
    <xf numFmtId="0" fontId="13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1" applyFont="1" applyBorder="1" applyAlignment="1" applyProtection="1">
      <alignment vertical="top" wrapText="1"/>
      <protection hidden="1"/>
    </xf>
    <xf numFmtId="0" fontId="9" fillId="0" borderId="0" xfId="51" applyFont="1" applyBorder="1" applyAlignment="1" applyProtection="1">
      <alignment wrapText="1"/>
      <protection hidden="1"/>
    </xf>
    <xf numFmtId="0" fontId="13" fillId="0" borderId="0" xfId="51" applyFont="1" applyFill="1" applyBorder="1" applyAlignment="1" applyProtection="1">
      <alignment horizontal="left" vertical="center"/>
      <protection hidden="1"/>
    </xf>
    <xf numFmtId="0" fontId="9" fillId="0" borderId="22" xfId="51" applyFont="1" applyFill="1" applyBorder="1" applyAlignment="1" applyProtection="1">
      <alignment/>
      <protection hidden="1"/>
    </xf>
    <xf numFmtId="0" fontId="9" fillId="0" borderId="22" xfId="51" applyFont="1" applyBorder="1" applyAlignment="1" applyProtection="1">
      <alignment wrapText="1"/>
      <protection hidden="1"/>
    </xf>
    <xf numFmtId="0" fontId="9" fillId="0" borderId="21" xfId="51" applyFont="1" applyBorder="1" applyAlignment="1" applyProtection="1">
      <alignment horizontal="right"/>
      <protection hidden="1"/>
    </xf>
    <xf numFmtId="0" fontId="9" fillId="0" borderId="0" xfId="51" applyFont="1" applyBorder="1" applyAlignment="1" applyProtection="1">
      <alignment horizontal="right"/>
      <protection hidden="1"/>
    </xf>
    <xf numFmtId="0" fontId="9" fillId="0" borderId="22" xfId="51" applyFont="1" applyBorder="1" applyAlignment="1" applyProtection="1">
      <alignment/>
      <protection hidden="1"/>
    </xf>
    <xf numFmtId="0" fontId="9" fillId="0" borderId="21" xfId="51" applyFont="1" applyBorder="1" applyAlignment="1" applyProtection="1">
      <alignment horizontal="right" wrapText="1"/>
      <protection hidden="1"/>
    </xf>
    <xf numFmtId="0" fontId="9" fillId="0" borderId="0" xfId="51" applyFont="1" applyBorder="1" applyAlignment="1" applyProtection="1">
      <alignment horizontal="right" wrapText="1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9" fillId="0" borderId="0" xfId="51" applyFont="1" applyFill="1" applyBorder="1" applyAlignment="1" applyProtection="1">
      <alignment/>
      <protection hidden="1"/>
    </xf>
    <xf numFmtId="0" fontId="9" fillId="0" borderId="0" xfId="51" applyFont="1" applyBorder="1" applyAlignment="1" applyProtection="1">
      <alignment vertical="top"/>
      <protection hidden="1"/>
    </xf>
    <xf numFmtId="1" fontId="8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1" applyFont="1" applyFill="1" applyBorder="1" applyAlignment="1" applyProtection="1">
      <alignment horizontal="right" vertical="center"/>
      <protection hidden="1" locked="0"/>
    </xf>
    <xf numFmtId="0" fontId="9" fillId="0" borderId="0" xfId="51" applyFont="1" applyBorder="1" applyAlignment="1" applyProtection="1">
      <alignment horizontal="right" vertical="center"/>
      <protection hidden="1"/>
    </xf>
    <xf numFmtId="3" fontId="8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22" xfId="51" applyFont="1" applyBorder="1" applyAlignment="1" applyProtection="1">
      <alignment vertical="top"/>
      <protection hidden="1"/>
    </xf>
    <xf numFmtId="0" fontId="8" fillId="0" borderId="19" xfId="5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vertical="top"/>
      <protection hidden="1"/>
    </xf>
    <xf numFmtId="0" fontId="9" fillId="0" borderId="0" xfId="51" applyFont="1" applyBorder="1" applyAlignment="1">
      <alignment/>
      <protection/>
    </xf>
    <xf numFmtId="49" fontId="8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22" xfId="51" applyFont="1" applyBorder="1" applyAlignment="1" applyProtection="1">
      <alignment horizontal="left" vertical="top" wrapText="1"/>
      <protection hidden="1"/>
    </xf>
    <xf numFmtId="0" fontId="9" fillId="0" borderId="21" xfId="51" applyFont="1" applyBorder="1" applyAlignment="1">
      <alignment/>
      <protection/>
    </xf>
    <xf numFmtId="0" fontId="9" fillId="0" borderId="0" xfId="51" applyFont="1" applyBorder="1" applyAlignment="1" applyProtection="1">
      <alignment horizontal="center" vertical="center"/>
      <protection hidden="1" locked="0"/>
    </xf>
    <xf numFmtId="0" fontId="9" fillId="0" borderId="22" xfId="51" applyFont="1" applyBorder="1" applyAlignment="1" applyProtection="1">
      <alignment horizontal="left" vertical="top" indent="2"/>
      <protection hidden="1"/>
    </xf>
    <xf numFmtId="0" fontId="9" fillId="0" borderId="22" xfId="51" applyFont="1" applyBorder="1" applyAlignment="1" applyProtection="1">
      <alignment horizontal="left" vertical="top" wrapText="1" indent="2"/>
      <protection hidden="1"/>
    </xf>
    <xf numFmtId="0" fontId="9" fillId="0" borderId="21" xfId="51" applyFont="1" applyBorder="1" applyAlignment="1" applyProtection="1">
      <alignment horizontal="right" vertical="top"/>
      <protection hidden="1"/>
    </xf>
    <xf numFmtId="0" fontId="9" fillId="0" borderId="0" xfId="51" applyFont="1" applyBorder="1" applyAlignment="1" applyProtection="1">
      <alignment horizontal="right" vertical="top"/>
      <protection hidden="1"/>
    </xf>
    <xf numFmtId="0" fontId="9" fillId="0" borderId="0" xfId="51" applyFont="1" applyBorder="1" applyAlignment="1" applyProtection="1">
      <alignment horizontal="center" vertical="top"/>
      <protection hidden="1"/>
    </xf>
    <xf numFmtId="0" fontId="9" fillId="0" borderId="0" xfId="51" applyFont="1" applyBorder="1" applyAlignment="1" applyProtection="1">
      <alignment horizontal="center"/>
      <protection hidden="1"/>
    </xf>
    <xf numFmtId="0" fontId="8" fillId="0" borderId="21" xfId="5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Fill="1" applyBorder="1" applyAlignment="1" applyProtection="1">
      <alignment horizontal="right" vertical="center"/>
      <protection hidden="1" locked="0"/>
    </xf>
    <xf numFmtId="0" fontId="9" fillId="0" borderId="0" xfId="51" applyFont="1" applyFill="1" applyBorder="1" applyAlignment="1">
      <alignment/>
      <protection/>
    </xf>
    <xf numFmtId="49" fontId="8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8" fillId="0" borderId="22" xfId="51" applyNumberFormat="1" applyFont="1" applyBorder="1" applyAlignment="1" applyProtection="1">
      <alignment horizontal="center" vertical="center"/>
      <protection hidden="1" locked="0"/>
    </xf>
    <xf numFmtId="0" fontId="9" fillId="0" borderId="21" xfId="51" applyFont="1" applyBorder="1" applyAlignment="1" applyProtection="1">
      <alignment horizontal="left" vertical="top"/>
      <protection hidden="1"/>
    </xf>
    <xf numFmtId="0" fontId="9" fillId="0" borderId="0" xfId="51" applyFont="1" applyBorder="1" applyAlignment="1" applyProtection="1">
      <alignment horizontal="left" vertical="top"/>
      <protection hidden="1"/>
    </xf>
    <xf numFmtId="0" fontId="9" fillId="0" borderId="22" xfId="51" applyFont="1" applyBorder="1" applyAlignment="1" applyProtection="1">
      <alignment horizontal="left"/>
      <protection hidden="1"/>
    </xf>
    <xf numFmtId="0" fontId="9" fillId="0" borderId="10" xfId="51" applyFont="1" applyBorder="1" applyAlignment="1" applyProtection="1">
      <alignment/>
      <protection hidden="1"/>
    </xf>
    <xf numFmtId="0" fontId="9" fillId="0" borderId="11" xfId="51" applyFont="1" applyBorder="1" applyAlignment="1" applyProtection="1">
      <alignment/>
      <protection hidden="1"/>
    </xf>
    <xf numFmtId="0" fontId="9" fillId="0" borderId="21" xfId="51" applyFont="1" applyBorder="1" applyAlignment="1" applyProtection="1">
      <alignment horizontal="left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22" xfId="51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22" xfId="56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0" fillId="0" borderId="0" xfId="56" applyFont="1" applyBorder="1" applyAlignment="1">
      <alignment/>
      <protection/>
    </xf>
    <xf numFmtId="0" fontId="10" fillId="0" borderId="22" xfId="56" applyFont="1" applyBorder="1" applyAlignment="1">
      <alignment/>
      <protection/>
    </xf>
    <xf numFmtId="0" fontId="8" fillId="0" borderId="21" xfId="51" applyFont="1" applyBorder="1" applyAlignment="1" applyProtection="1">
      <alignment vertical="center"/>
      <protection hidden="1"/>
    </xf>
    <xf numFmtId="0" fontId="9" fillId="0" borderId="23" xfId="51" applyFont="1" applyBorder="1" applyAlignment="1" applyProtection="1">
      <alignment/>
      <protection hidden="1"/>
    </xf>
    <xf numFmtId="0" fontId="9" fillId="0" borderId="23" xfId="51" applyFont="1" applyBorder="1" applyAlignment="1">
      <alignment/>
      <protection/>
    </xf>
    <xf numFmtId="0" fontId="9" fillId="0" borderId="24" xfId="51" applyFont="1" applyBorder="1" applyAlignment="1" applyProtection="1">
      <alignment/>
      <protection hidden="1"/>
    </xf>
    <xf numFmtId="0" fontId="9" fillId="0" borderId="25" xfId="51" applyFont="1" applyFill="1" applyBorder="1" applyAlignment="1" applyProtection="1">
      <alignment horizontal="right" vertical="top" wrapText="1"/>
      <protection hidden="1"/>
    </xf>
    <xf numFmtId="0" fontId="9" fillId="0" borderId="26" xfId="51" applyFont="1" applyFill="1" applyBorder="1" applyAlignment="1" applyProtection="1">
      <alignment horizontal="right" vertical="top" wrapText="1"/>
      <protection hidden="1"/>
    </xf>
    <xf numFmtId="0" fontId="9" fillId="0" borderId="26" xfId="51" applyFont="1" applyFill="1" applyBorder="1" applyAlignment="1" applyProtection="1">
      <alignment/>
      <protection hidden="1"/>
    </xf>
    <xf numFmtId="0" fontId="9" fillId="0" borderId="27" xfId="51" applyFont="1" applyFill="1" applyBorder="1" applyAlignment="1" applyProtection="1">
      <alignment/>
      <protection hidden="1"/>
    </xf>
    <xf numFmtId="3" fontId="9" fillId="34" borderId="15" xfId="0" applyNumberFormat="1" applyFont="1" applyFill="1" applyBorder="1" applyAlignment="1" applyProtection="1">
      <alignment vertical="center"/>
      <protection locked="0"/>
    </xf>
    <xf numFmtId="167" fontId="8" fillId="0" borderId="28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hidden="1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Border="1" applyAlignment="1">
      <alignment/>
    </xf>
    <xf numFmtId="0" fontId="9" fillId="0" borderId="21" xfId="51" applyFont="1" applyBorder="1" applyAlignment="1" applyProtection="1">
      <alignment horizontal="right" vertical="center" wrapText="1"/>
      <protection hidden="1"/>
    </xf>
    <xf numFmtId="0" fontId="9" fillId="0" borderId="0" xfId="51" applyFont="1" applyBorder="1" applyAlignment="1" applyProtection="1">
      <alignment horizontal="right" wrapText="1"/>
      <protection hidden="1"/>
    </xf>
    <xf numFmtId="0" fontId="9" fillId="0" borderId="21" xfId="51" applyFont="1" applyBorder="1" applyAlignment="1" applyProtection="1">
      <alignment horizontal="right" wrapText="1"/>
      <protection hidden="1"/>
    </xf>
    <xf numFmtId="49" fontId="8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8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51" applyFont="1" applyFill="1" applyBorder="1" applyAlignment="1" applyProtection="1">
      <alignment horizontal="left" vertical="center" wrapText="1"/>
      <protection hidden="1"/>
    </xf>
    <xf numFmtId="0" fontId="8" fillId="0" borderId="0" xfId="51" applyFont="1" applyFill="1" applyBorder="1" applyAlignment="1" applyProtection="1">
      <alignment horizontal="left" vertical="center" wrapText="1"/>
      <protection hidden="1"/>
    </xf>
    <xf numFmtId="0" fontId="8" fillId="0" borderId="22" xfId="51" applyFont="1" applyFill="1" applyBorder="1" applyAlignment="1" applyProtection="1">
      <alignment horizontal="left" vertical="center" wrapText="1"/>
      <protection hidden="1"/>
    </xf>
    <xf numFmtId="0" fontId="7" fillId="0" borderId="21" xfId="51" applyFont="1" applyBorder="1" applyAlignment="1" applyProtection="1">
      <alignment horizontal="center" vertical="center" wrapText="1"/>
      <protection hidden="1"/>
    </xf>
    <xf numFmtId="0" fontId="7" fillId="0" borderId="0" xfId="51" applyFont="1" applyBorder="1" applyAlignment="1" applyProtection="1">
      <alignment horizontal="center" vertical="center" wrapText="1"/>
      <protection hidden="1"/>
    </xf>
    <xf numFmtId="0" fontId="7" fillId="0" borderId="22" xfId="51" applyFont="1" applyBorder="1" applyAlignment="1" applyProtection="1">
      <alignment horizontal="center" vertical="center" wrapText="1"/>
      <protection hidden="1"/>
    </xf>
    <xf numFmtId="0" fontId="9" fillId="0" borderId="21" xfId="51" applyFont="1" applyBorder="1" applyAlignment="1" applyProtection="1">
      <alignment horizontal="right" vertical="center"/>
      <protection hidden="1"/>
    </xf>
    <xf numFmtId="0" fontId="9" fillId="0" borderId="22" xfId="51" applyFont="1" applyBorder="1" applyAlignment="1" applyProtection="1">
      <alignment horizontal="right"/>
      <protection hidden="1"/>
    </xf>
    <xf numFmtId="0" fontId="9" fillId="0" borderId="22" xfId="51" applyFont="1" applyBorder="1" applyAlignment="1" applyProtection="1">
      <alignment horizontal="right" wrapText="1"/>
      <protection hidden="1"/>
    </xf>
    <xf numFmtId="0" fontId="8" fillId="0" borderId="25" xfId="51" applyFont="1" applyFill="1" applyBorder="1" applyAlignment="1" applyProtection="1">
      <alignment horizontal="left" vertical="center"/>
      <protection hidden="1" locked="0"/>
    </xf>
    <xf numFmtId="0" fontId="9" fillId="0" borderId="26" xfId="51" applyFont="1" applyFill="1" applyBorder="1" applyAlignment="1">
      <alignment horizontal="left" vertical="center"/>
      <protection/>
    </xf>
    <xf numFmtId="0" fontId="9" fillId="0" borderId="27" xfId="51" applyFont="1" applyFill="1" applyBorder="1" applyAlignment="1">
      <alignment horizontal="left" vertical="center"/>
      <protection/>
    </xf>
    <xf numFmtId="0" fontId="14" fillId="0" borderId="25" xfId="35" applyFont="1" applyFill="1" applyBorder="1" applyAlignment="1" applyProtection="1">
      <alignment/>
      <protection hidden="1" locked="0"/>
    </xf>
    <xf numFmtId="0" fontId="8" fillId="0" borderId="26" xfId="51" applyFont="1" applyFill="1" applyBorder="1" applyAlignment="1" applyProtection="1">
      <alignment/>
      <protection hidden="1" locked="0"/>
    </xf>
    <xf numFmtId="0" fontId="8" fillId="0" borderId="27" xfId="51" applyFont="1" applyFill="1" applyBorder="1" applyAlignment="1" applyProtection="1">
      <alignment/>
      <protection hidden="1" locked="0"/>
    </xf>
    <xf numFmtId="1" fontId="8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26" xfId="51" applyFont="1" applyFill="1" applyBorder="1" applyAlignment="1">
      <alignment horizontal="left"/>
      <protection/>
    </xf>
    <xf numFmtId="0" fontId="9" fillId="0" borderId="27" xfId="51" applyFont="1" applyFill="1" applyBorder="1" applyAlignment="1">
      <alignment horizontal="left"/>
      <protection/>
    </xf>
    <xf numFmtId="0" fontId="9" fillId="0" borderId="0" xfId="51" applyFont="1" applyBorder="1" applyAlignment="1" applyProtection="1">
      <alignment horizontal="right" vertical="center"/>
      <protection hidden="1"/>
    </xf>
    <xf numFmtId="0" fontId="9" fillId="0" borderId="0" xfId="51" applyFont="1" applyBorder="1" applyAlignment="1" applyProtection="1">
      <alignment horizontal="right"/>
      <protection hidden="1"/>
    </xf>
    <xf numFmtId="0" fontId="9" fillId="0" borderId="0" xfId="51" applyFont="1" applyBorder="1" applyAlignment="1" applyProtection="1">
      <alignment vertical="top" wrapText="1"/>
      <protection hidden="1"/>
    </xf>
    <xf numFmtId="0" fontId="9" fillId="0" borderId="0" xfId="51" applyFont="1" applyBorder="1" applyAlignment="1" applyProtection="1">
      <alignment wrapText="1"/>
      <protection hidden="1"/>
    </xf>
    <xf numFmtId="0" fontId="8" fillId="0" borderId="25" xfId="51" applyFont="1" applyFill="1" applyBorder="1" applyAlignment="1" applyProtection="1">
      <alignment horizontal="right" vertical="center"/>
      <protection hidden="1" locked="0"/>
    </xf>
    <xf numFmtId="0" fontId="9" fillId="0" borderId="26" xfId="51" applyFont="1" applyFill="1" applyBorder="1" applyAlignment="1">
      <alignment/>
      <protection/>
    </xf>
    <xf numFmtId="0" fontId="9" fillId="0" borderId="27" xfId="51" applyFont="1" applyFill="1" applyBorder="1" applyAlignment="1">
      <alignment/>
      <protection/>
    </xf>
    <xf numFmtId="0" fontId="9" fillId="0" borderId="21" xfId="51" applyFont="1" applyBorder="1" applyAlignment="1" applyProtection="1">
      <alignment horizontal="center" vertical="center"/>
      <protection hidden="1"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vertical="center"/>
      <protection/>
    </xf>
    <xf numFmtId="0" fontId="9" fillId="0" borderId="22" xfId="51" applyFont="1" applyBorder="1" applyAlignment="1">
      <alignment horizontal="center"/>
      <protection/>
    </xf>
    <xf numFmtId="0" fontId="6" fillId="0" borderId="29" xfId="51" applyFont="1" applyBorder="1" applyAlignment="1">
      <alignment/>
      <protection/>
    </xf>
    <xf numFmtId="0" fontId="6" fillId="0" borderId="10" xfId="51" applyFont="1" applyBorder="1" applyAlignment="1">
      <alignment/>
      <protection/>
    </xf>
    <xf numFmtId="0" fontId="9" fillId="0" borderId="0" xfId="51" applyFont="1" applyBorder="1" applyAlignment="1" applyProtection="1">
      <alignment horizontal="center" vertical="top"/>
      <protection hidden="1"/>
    </xf>
    <xf numFmtId="0" fontId="9" fillId="0" borderId="0" xfId="51" applyFont="1" applyBorder="1" applyAlignment="1" applyProtection="1">
      <alignment horizontal="center"/>
      <protection hidden="1"/>
    </xf>
    <xf numFmtId="0" fontId="9" fillId="0" borderId="10" xfId="51" applyFont="1" applyBorder="1" applyAlignment="1" applyProtection="1">
      <alignment horizontal="center"/>
      <protection hidden="1"/>
    </xf>
    <xf numFmtId="0" fontId="8" fillId="0" borderId="26" xfId="51" applyFont="1" applyFill="1" applyBorder="1" applyAlignment="1" applyProtection="1">
      <alignment horizontal="left" vertical="center"/>
      <protection hidden="1" locked="0"/>
    </xf>
    <xf numFmtId="0" fontId="8" fillId="0" borderId="27" xfId="51" applyFont="1" applyFill="1" applyBorder="1" applyAlignment="1" applyProtection="1">
      <alignment horizontal="left" vertical="center"/>
      <protection hidden="1" locked="0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30" xfId="51" applyFont="1" applyBorder="1" applyAlignment="1" applyProtection="1">
      <alignment horizontal="center" vertical="top"/>
      <protection hidden="1"/>
    </xf>
    <xf numFmtId="0" fontId="9" fillId="0" borderId="30" xfId="51" applyFont="1" applyBorder="1" applyAlignment="1">
      <alignment horizontal="center"/>
      <protection/>
    </xf>
    <xf numFmtId="0" fontId="9" fillId="0" borderId="31" xfId="51" applyFont="1" applyBorder="1" applyAlignment="1">
      <alignment/>
      <protection/>
    </xf>
    <xf numFmtId="49" fontId="8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8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8" fillId="0" borderId="27" xfId="51" applyNumberFormat="1" applyFont="1" applyFill="1" applyBorder="1" applyAlignment="1" applyProtection="1">
      <alignment horizontal="left" vertical="center"/>
      <protection hidden="1" locked="0"/>
    </xf>
    <xf numFmtId="0" fontId="9" fillId="0" borderId="26" xfId="51" applyFont="1" applyFill="1" applyBorder="1" applyAlignment="1" applyProtection="1">
      <alignment horizontal="center" vertical="top"/>
      <protection hidden="1"/>
    </xf>
    <xf numFmtId="0" fontId="9" fillId="0" borderId="26" xfId="51" applyFont="1" applyFill="1" applyBorder="1" applyAlignment="1" applyProtection="1">
      <alignment horizontal="center"/>
      <protection hidden="1"/>
    </xf>
    <xf numFmtId="49" fontId="14" fillId="0" borderId="25" xfId="35" applyNumberFormat="1" applyFont="1" applyFill="1" applyBorder="1" applyAlignment="1" applyProtection="1">
      <alignment horizontal="left" vertical="center"/>
      <protection hidden="1" locked="0"/>
    </xf>
    <xf numFmtId="0" fontId="15" fillId="0" borderId="0" xfId="56" applyFont="1" applyBorder="1" applyAlignment="1" applyProtection="1">
      <alignment horizontal="left"/>
      <protection hidden="1"/>
    </xf>
    <xf numFmtId="0" fontId="15" fillId="0" borderId="0" xfId="56" applyFont="1" applyBorder="1" applyAlignment="1">
      <alignment/>
      <protection/>
    </xf>
    <xf numFmtId="0" fontId="10" fillId="0" borderId="0" xfId="56" applyFont="1" applyBorder="1" applyAlignment="1" applyProtection="1">
      <alignment horizontal="left"/>
      <protection hidden="1"/>
    </xf>
    <xf numFmtId="0" fontId="10" fillId="0" borderId="0" xfId="56" applyFont="1" applyBorder="1" applyAlignment="1">
      <alignment/>
      <protection/>
    </xf>
    <xf numFmtId="0" fontId="10" fillId="0" borderId="22" xfId="56" applyFont="1" applyBorder="1" applyAlignment="1">
      <alignment/>
      <protection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center" vertical="top" wrapText="1"/>
      <protection hidden="1"/>
    </xf>
    <xf numFmtId="0" fontId="8" fillId="0" borderId="38" xfId="0" applyFont="1" applyFill="1" applyBorder="1" applyAlignment="1" applyProtection="1">
      <alignment vertical="center" wrapText="1"/>
      <protection hidden="1"/>
    </xf>
    <xf numFmtId="0" fontId="8" fillId="0" borderId="39" xfId="0" applyFont="1" applyFill="1" applyBorder="1" applyAlignment="1" applyProtection="1">
      <alignment vertical="center" wrapText="1"/>
      <protection hidden="1"/>
    </xf>
    <xf numFmtId="0" fontId="8" fillId="0" borderId="40" xfId="0" applyFont="1" applyFill="1" applyBorder="1" applyAlignment="1" applyProtection="1">
      <alignment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>
      <alignment horizontal="left" vertical="center" wrapText="1" indent="1"/>
    </xf>
    <xf numFmtId="0" fontId="8" fillId="0" borderId="33" xfId="0" applyFont="1" applyFill="1" applyBorder="1" applyAlignment="1">
      <alignment horizontal="left" vertical="center" wrapText="1" indent="1"/>
    </xf>
    <xf numFmtId="0" fontId="8" fillId="0" borderId="34" xfId="0" applyFont="1" applyFill="1" applyBorder="1" applyAlignment="1">
      <alignment horizontal="left" vertical="center" wrapText="1" inden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 inden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left" vertical="center" wrapText="1" indent="1"/>
    </xf>
    <xf numFmtId="0" fontId="9" fillId="0" borderId="35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left" vertical="center" wrapText="1"/>
      <protection hidden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14" fontId="8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ont="1" applyFill="1" applyBorder="1" applyAlignment="1">
      <alignment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H30" sqref="H30:I30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62" t="s">
        <v>191</v>
      </c>
      <c r="B1" s="163"/>
      <c r="C1" s="163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31" t="s">
        <v>192</v>
      </c>
      <c r="B2" s="132"/>
      <c r="C2" s="132"/>
      <c r="D2" s="133"/>
      <c r="E2" s="47">
        <v>42005</v>
      </c>
      <c r="F2" s="48"/>
      <c r="G2" s="49" t="s">
        <v>193</v>
      </c>
      <c r="H2" s="47">
        <v>42369</v>
      </c>
      <c r="I2" s="50"/>
      <c r="J2" s="1"/>
      <c r="K2" s="1"/>
      <c r="L2" s="1"/>
    </row>
    <row r="3" spans="1:12" ht="13.5">
      <c r="A3" s="51"/>
      <c r="B3" s="52"/>
      <c r="C3" s="52"/>
      <c r="D3" s="52"/>
      <c r="E3" s="53"/>
      <c r="F3" s="53"/>
      <c r="G3" s="52"/>
      <c r="H3" s="52"/>
      <c r="I3" s="54"/>
      <c r="J3" s="1"/>
      <c r="K3" s="1"/>
      <c r="L3" s="1"/>
    </row>
    <row r="4" spans="1:12" ht="15.75">
      <c r="A4" s="134" t="s">
        <v>252</v>
      </c>
      <c r="B4" s="135"/>
      <c r="C4" s="135"/>
      <c r="D4" s="135"/>
      <c r="E4" s="135"/>
      <c r="F4" s="135"/>
      <c r="G4" s="135"/>
      <c r="H4" s="135"/>
      <c r="I4" s="136"/>
      <c r="J4" s="1"/>
      <c r="K4" s="1"/>
      <c r="L4" s="1"/>
    </row>
    <row r="5" spans="1:12" ht="13.5">
      <c r="A5" s="55"/>
      <c r="B5" s="56"/>
      <c r="C5" s="56"/>
      <c r="D5" s="56"/>
      <c r="E5" s="57"/>
      <c r="F5" s="58"/>
      <c r="G5" s="59"/>
      <c r="H5" s="62"/>
      <c r="I5" s="63"/>
      <c r="J5" s="1"/>
      <c r="K5" s="1"/>
      <c r="L5" s="1"/>
    </row>
    <row r="6" spans="1:12" ht="13.5">
      <c r="A6" s="137" t="s">
        <v>194</v>
      </c>
      <c r="B6" s="138"/>
      <c r="C6" s="129" t="s">
        <v>256</v>
      </c>
      <c r="D6" s="130"/>
      <c r="E6" s="61"/>
      <c r="F6" s="61"/>
      <c r="G6" s="61"/>
      <c r="H6" s="61"/>
      <c r="I6" s="64"/>
      <c r="J6" s="1"/>
      <c r="K6" s="1"/>
      <c r="L6" s="1"/>
    </row>
    <row r="7" spans="1:12" ht="13.5">
      <c r="A7" s="65"/>
      <c r="B7" s="66"/>
      <c r="C7" s="56"/>
      <c r="D7" s="56"/>
      <c r="E7" s="61"/>
      <c r="F7" s="61"/>
      <c r="G7" s="61"/>
      <c r="H7" s="61"/>
      <c r="I7" s="64"/>
      <c r="J7" s="1"/>
      <c r="K7" s="1"/>
      <c r="L7" s="1"/>
    </row>
    <row r="8" spans="1:12" ht="13.5">
      <c r="A8" s="126" t="s">
        <v>195</v>
      </c>
      <c r="B8" s="139"/>
      <c r="C8" s="129" t="s">
        <v>257</v>
      </c>
      <c r="D8" s="130"/>
      <c r="E8" s="61"/>
      <c r="F8" s="61"/>
      <c r="G8" s="61"/>
      <c r="H8" s="61"/>
      <c r="I8" s="67"/>
      <c r="J8" s="1"/>
      <c r="K8" s="1"/>
      <c r="L8" s="1"/>
    </row>
    <row r="9" spans="1:12" ht="13.5">
      <c r="A9" s="68"/>
      <c r="B9" s="69"/>
      <c r="C9" s="70"/>
      <c r="D9" s="71"/>
      <c r="E9" s="56"/>
      <c r="F9" s="56"/>
      <c r="G9" s="56"/>
      <c r="H9" s="56"/>
      <c r="I9" s="67"/>
      <c r="J9" s="1"/>
      <c r="K9" s="1"/>
      <c r="L9" s="1"/>
    </row>
    <row r="10" spans="1:12" ht="13.5">
      <c r="A10" s="126" t="s">
        <v>196</v>
      </c>
      <c r="B10" s="127"/>
      <c r="C10" s="129" t="s">
        <v>273</v>
      </c>
      <c r="D10" s="130"/>
      <c r="E10" s="56"/>
      <c r="F10" s="56"/>
      <c r="G10" s="56"/>
      <c r="H10" s="56"/>
      <c r="I10" s="67"/>
      <c r="J10" s="1"/>
      <c r="K10" s="1"/>
      <c r="L10" s="1"/>
    </row>
    <row r="11" spans="1:12" ht="13.5">
      <c r="A11" s="128"/>
      <c r="B11" s="127"/>
      <c r="C11" s="56"/>
      <c r="D11" s="56"/>
      <c r="E11" s="56"/>
      <c r="F11" s="56"/>
      <c r="G11" s="56"/>
      <c r="H11" s="56"/>
      <c r="I11" s="67"/>
      <c r="J11" s="1"/>
      <c r="K11" s="1"/>
      <c r="L11" s="1"/>
    </row>
    <row r="12" spans="1:12" ht="13.5">
      <c r="A12" s="137" t="s">
        <v>197</v>
      </c>
      <c r="B12" s="138"/>
      <c r="C12" s="140" t="s">
        <v>258</v>
      </c>
      <c r="D12" s="141"/>
      <c r="E12" s="141"/>
      <c r="F12" s="141"/>
      <c r="G12" s="141"/>
      <c r="H12" s="141"/>
      <c r="I12" s="142"/>
      <c r="J12" s="1"/>
      <c r="K12" s="1"/>
      <c r="L12" s="1"/>
    </row>
    <row r="13" spans="1:12" ht="13.5">
      <c r="A13" s="65"/>
      <c r="B13" s="66"/>
      <c r="C13" s="72"/>
      <c r="D13" s="56"/>
      <c r="E13" s="56"/>
      <c r="F13" s="56"/>
      <c r="G13" s="56"/>
      <c r="H13" s="56"/>
      <c r="I13" s="67"/>
      <c r="J13" s="1"/>
      <c r="K13" s="1"/>
      <c r="L13" s="1"/>
    </row>
    <row r="14" spans="1:12" ht="13.5">
      <c r="A14" s="137" t="s">
        <v>198</v>
      </c>
      <c r="B14" s="138"/>
      <c r="C14" s="146">
        <v>42000</v>
      </c>
      <c r="D14" s="147"/>
      <c r="E14" s="56"/>
      <c r="F14" s="140" t="s">
        <v>259</v>
      </c>
      <c r="G14" s="141"/>
      <c r="H14" s="141"/>
      <c r="I14" s="142"/>
      <c r="J14" s="1"/>
      <c r="K14" s="1"/>
      <c r="L14" s="1"/>
    </row>
    <row r="15" spans="1:12" ht="13.5">
      <c r="A15" s="65"/>
      <c r="B15" s="66"/>
      <c r="C15" s="56"/>
      <c r="D15" s="56"/>
      <c r="E15" s="56"/>
      <c r="F15" s="56"/>
      <c r="G15" s="56"/>
      <c r="H15" s="56"/>
      <c r="I15" s="67"/>
      <c r="J15" s="1"/>
      <c r="K15" s="1"/>
      <c r="L15" s="1"/>
    </row>
    <row r="16" spans="1:12" ht="13.5">
      <c r="A16" s="137" t="s">
        <v>199</v>
      </c>
      <c r="B16" s="138"/>
      <c r="C16" s="140" t="s">
        <v>260</v>
      </c>
      <c r="D16" s="141"/>
      <c r="E16" s="141"/>
      <c r="F16" s="141"/>
      <c r="G16" s="141"/>
      <c r="H16" s="141"/>
      <c r="I16" s="142"/>
      <c r="J16" s="1"/>
      <c r="K16" s="1"/>
      <c r="L16" s="1"/>
    </row>
    <row r="17" spans="1:12" ht="13.5">
      <c r="A17" s="65"/>
      <c r="B17" s="66"/>
      <c r="C17" s="56"/>
      <c r="D17" s="56"/>
      <c r="E17" s="56"/>
      <c r="F17" s="56"/>
      <c r="G17" s="56"/>
      <c r="H17" s="56"/>
      <c r="I17" s="67"/>
      <c r="J17" s="1"/>
      <c r="K17" s="1"/>
      <c r="L17" s="1"/>
    </row>
    <row r="18" spans="1:12" ht="13.5">
      <c r="A18" s="137" t="s">
        <v>200</v>
      </c>
      <c r="B18" s="138"/>
      <c r="C18" s="143" t="s">
        <v>261</v>
      </c>
      <c r="D18" s="144"/>
      <c r="E18" s="144"/>
      <c r="F18" s="144"/>
      <c r="G18" s="144"/>
      <c r="H18" s="144"/>
      <c r="I18" s="145"/>
      <c r="J18" s="1"/>
      <c r="K18" s="1"/>
      <c r="L18" s="1"/>
    </row>
    <row r="19" spans="1:12" ht="13.5">
      <c r="A19" s="65"/>
      <c r="B19" s="66"/>
      <c r="C19" s="72"/>
      <c r="D19" s="56"/>
      <c r="E19" s="56"/>
      <c r="F19" s="56"/>
      <c r="G19" s="56"/>
      <c r="H19" s="56"/>
      <c r="I19" s="67"/>
      <c r="J19" s="1"/>
      <c r="K19" s="1"/>
      <c r="L19" s="1"/>
    </row>
    <row r="20" spans="1:12" ht="13.5">
      <c r="A20" s="137" t="s">
        <v>201</v>
      </c>
      <c r="B20" s="138"/>
      <c r="C20" s="143" t="s">
        <v>262</v>
      </c>
      <c r="D20" s="144"/>
      <c r="E20" s="144"/>
      <c r="F20" s="144"/>
      <c r="G20" s="144"/>
      <c r="H20" s="144"/>
      <c r="I20" s="145"/>
      <c r="J20" s="1"/>
      <c r="K20" s="1"/>
      <c r="L20" s="1"/>
    </row>
    <row r="21" spans="1:12" ht="13.5">
      <c r="A21" s="65"/>
      <c r="B21" s="66"/>
      <c r="C21" s="72"/>
      <c r="D21" s="56"/>
      <c r="E21" s="56"/>
      <c r="F21" s="56"/>
      <c r="G21" s="56"/>
      <c r="H21" s="56"/>
      <c r="I21" s="67"/>
      <c r="J21" s="1"/>
      <c r="K21" s="1"/>
      <c r="L21" s="1"/>
    </row>
    <row r="22" spans="1:12" ht="13.5">
      <c r="A22" s="137" t="s">
        <v>202</v>
      </c>
      <c r="B22" s="138"/>
      <c r="C22" s="73">
        <v>472</v>
      </c>
      <c r="D22" s="140" t="s">
        <v>259</v>
      </c>
      <c r="E22" s="148"/>
      <c r="F22" s="149"/>
      <c r="G22" s="137"/>
      <c r="H22" s="151"/>
      <c r="I22" s="74"/>
      <c r="J22" s="1"/>
      <c r="K22" s="1"/>
      <c r="L22" s="1"/>
    </row>
    <row r="23" spans="1:12" ht="13.5">
      <c r="A23" s="65"/>
      <c r="B23" s="66"/>
      <c r="C23" s="56"/>
      <c r="D23" s="56"/>
      <c r="E23" s="56"/>
      <c r="F23" s="56"/>
      <c r="G23" s="56"/>
      <c r="H23" s="56"/>
      <c r="I23" s="67"/>
      <c r="J23" s="1"/>
      <c r="K23" s="1"/>
      <c r="L23" s="1"/>
    </row>
    <row r="24" spans="1:12" ht="13.5">
      <c r="A24" s="137" t="s">
        <v>203</v>
      </c>
      <c r="B24" s="138"/>
      <c r="C24" s="73">
        <v>5</v>
      </c>
      <c r="D24" s="140" t="s">
        <v>263</v>
      </c>
      <c r="E24" s="148"/>
      <c r="F24" s="148"/>
      <c r="G24" s="149"/>
      <c r="H24" s="75" t="s">
        <v>204</v>
      </c>
      <c r="I24" s="76">
        <v>1289</v>
      </c>
      <c r="J24" s="1"/>
      <c r="K24" s="1"/>
      <c r="L24" s="1"/>
    </row>
    <row r="25" spans="1:12" ht="13.5">
      <c r="A25" s="65"/>
      <c r="B25" s="66"/>
      <c r="C25" s="56"/>
      <c r="D25" s="56"/>
      <c r="E25" s="56"/>
      <c r="F25" s="56"/>
      <c r="G25" s="66"/>
      <c r="H25" s="66" t="s">
        <v>253</v>
      </c>
      <c r="I25" s="77"/>
      <c r="J25" s="1"/>
      <c r="K25" s="1"/>
      <c r="L25" s="1"/>
    </row>
    <row r="26" spans="1:12" ht="13.5">
      <c r="A26" s="137" t="s">
        <v>205</v>
      </c>
      <c r="B26" s="138"/>
      <c r="C26" s="78" t="s">
        <v>265</v>
      </c>
      <c r="D26" s="79"/>
      <c r="E26" s="80"/>
      <c r="F26" s="56"/>
      <c r="G26" s="150" t="s">
        <v>206</v>
      </c>
      <c r="H26" s="138"/>
      <c r="I26" s="81" t="s">
        <v>264</v>
      </c>
      <c r="J26" s="1"/>
      <c r="K26" s="1"/>
      <c r="L26" s="1"/>
    </row>
    <row r="27" spans="1:12" ht="13.5">
      <c r="A27" s="65"/>
      <c r="B27" s="66"/>
      <c r="C27" s="56"/>
      <c r="D27" s="56"/>
      <c r="E27" s="56"/>
      <c r="F27" s="56"/>
      <c r="G27" s="56"/>
      <c r="H27" s="56"/>
      <c r="I27" s="82"/>
      <c r="J27" s="1"/>
      <c r="K27" s="1"/>
      <c r="L27" s="1"/>
    </row>
    <row r="28" spans="1:12" ht="13.5">
      <c r="A28" s="157" t="s">
        <v>207</v>
      </c>
      <c r="B28" s="158"/>
      <c r="C28" s="159"/>
      <c r="D28" s="159"/>
      <c r="E28" s="158" t="s">
        <v>208</v>
      </c>
      <c r="F28" s="160"/>
      <c r="G28" s="160"/>
      <c r="H28" s="159" t="s">
        <v>209</v>
      </c>
      <c r="I28" s="161"/>
      <c r="J28" s="1"/>
      <c r="K28" s="1"/>
      <c r="L28" s="1"/>
    </row>
    <row r="29" spans="1:12" ht="13.5">
      <c r="A29" s="83"/>
      <c r="B29" s="80"/>
      <c r="C29" s="80"/>
      <c r="D29" s="71"/>
      <c r="E29" s="56"/>
      <c r="F29" s="56"/>
      <c r="G29" s="56"/>
      <c r="H29" s="84"/>
      <c r="I29" s="82"/>
      <c r="J29" s="1"/>
      <c r="K29" s="1"/>
      <c r="L29" s="1"/>
    </row>
    <row r="30" spans="1:12" ht="13.5">
      <c r="A30" s="154"/>
      <c r="B30" s="155"/>
      <c r="C30" s="155"/>
      <c r="D30" s="156"/>
      <c r="E30" s="154"/>
      <c r="F30" s="155"/>
      <c r="G30" s="155"/>
      <c r="H30" s="129"/>
      <c r="I30" s="130"/>
      <c r="J30" s="1"/>
      <c r="K30" s="1"/>
      <c r="L30" s="1"/>
    </row>
    <row r="31" spans="1:12" ht="13.5">
      <c r="A31" s="65"/>
      <c r="B31" s="66"/>
      <c r="C31" s="72"/>
      <c r="D31" s="152"/>
      <c r="E31" s="152"/>
      <c r="F31" s="152"/>
      <c r="G31" s="153"/>
      <c r="H31" s="56"/>
      <c r="I31" s="85"/>
      <c r="J31" s="1"/>
      <c r="K31" s="1"/>
      <c r="L31" s="1"/>
    </row>
    <row r="32" spans="1:12" ht="13.5">
      <c r="A32" s="154"/>
      <c r="B32" s="155"/>
      <c r="C32" s="155"/>
      <c r="D32" s="156"/>
      <c r="E32" s="154"/>
      <c r="F32" s="155"/>
      <c r="G32" s="155"/>
      <c r="H32" s="129"/>
      <c r="I32" s="130"/>
      <c r="J32" s="1"/>
      <c r="K32" s="1"/>
      <c r="L32" s="1"/>
    </row>
    <row r="33" spans="1:12" ht="13.5">
      <c r="A33" s="65"/>
      <c r="B33" s="66"/>
      <c r="C33" s="72"/>
      <c r="D33" s="60"/>
      <c r="E33" s="60"/>
      <c r="F33" s="60"/>
      <c r="G33" s="61"/>
      <c r="H33" s="56"/>
      <c r="I33" s="86"/>
      <c r="J33" s="1"/>
      <c r="K33" s="1"/>
      <c r="L33" s="1"/>
    </row>
    <row r="34" spans="1:12" ht="13.5">
      <c r="A34" s="154"/>
      <c r="B34" s="155"/>
      <c r="C34" s="155"/>
      <c r="D34" s="156"/>
      <c r="E34" s="154"/>
      <c r="F34" s="155"/>
      <c r="G34" s="155"/>
      <c r="H34" s="129"/>
      <c r="I34" s="130"/>
      <c r="J34" s="1"/>
      <c r="K34" s="1"/>
      <c r="L34" s="1"/>
    </row>
    <row r="35" spans="1:12" ht="13.5">
      <c r="A35" s="65"/>
      <c r="B35" s="66"/>
      <c r="C35" s="72"/>
      <c r="D35" s="60"/>
      <c r="E35" s="60"/>
      <c r="F35" s="60"/>
      <c r="G35" s="61"/>
      <c r="H35" s="56"/>
      <c r="I35" s="86"/>
      <c r="J35" s="1"/>
      <c r="K35" s="1"/>
      <c r="L35" s="1"/>
    </row>
    <row r="36" spans="1:12" ht="13.5">
      <c r="A36" s="154"/>
      <c r="B36" s="155"/>
      <c r="C36" s="155"/>
      <c r="D36" s="156"/>
      <c r="E36" s="154"/>
      <c r="F36" s="155"/>
      <c r="G36" s="155"/>
      <c r="H36" s="129"/>
      <c r="I36" s="130"/>
      <c r="J36" s="1"/>
      <c r="K36" s="1"/>
      <c r="L36" s="1"/>
    </row>
    <row r="37" spans="1:12" ht="13.5">
      <c r="A37" s="87"/>
      <c r="B37" s="88"/>
      <c r="C37" s="164"/>
      <c r="D37" s="165"/>
      <c r="E37" s="56"/>
      <c r="F37" s="164"/>
      <c r="G37" s="165"/>
      <c r="H37" s="56"/>
      <c r="I37" s="67"/>
      <c r="J37" s="1"/>
      <c r="K37" s="1"/>
      <c r="L37" s="1"/>
    </row>
    <row r="38" spans="1:12" ht="13.5">
      <c r="A38" s="154"/>
      <c r="B38" s="155"/>
      <c r="C38" s="155"/>
      <c r="D38" s="156"/>
      <c r="E38" s="154"/>
      <c r="F38" s="155"/>
      <c r="G38" s="155"/>
      <c r="H38" s="129"/>
      <c r="I38" s="130"/>
      <c r="J38" s="1"/>
      <c r="K38" s="1"/>
      <c r="L38" s="1"/>
    </row>
    <row r="39" spans="1:12" ht="13.5">
      <c r="A39" s="87"/>
      <c r="B39" s="88"/>
      <c r="C39" s="89"/>
      <c r="D39" s="90"/>
      <c r="E39" s="56"/>
      <c r="F39" s="89"/>
      <c r="G39" s="90"/>
      <c r="H39" s="56"/>
      <c r="I39" s="67"/>
      <c r="J39" s="1"/>
      <c r="K39" s="1"/>
      <c r="L39" s="1"/>
    </row>
    <row r="40" spans="1:12" ht="13.5">
      <c r="A40" s="154"/>
      <c r="B40" s="155"/>
      <c r="C40" s="155"/>
      <c r="D40" s="156"/>
      <c r="E40" s="154"/>
      <c r="F40" s="155"/>
      <c r="G40" s="155"/>
      <c r="H40" s="129"/>
      <c r="I40" s="130"/>
      <c r="J40" s="1"/>
      <c r="K40" s="1"/>
      <c r="L40" s="1"/>
    </row>
    <row r="41" spans="1:12" ht="13.5">
      <c r="A41" s="91"/>
      <c r="B41" s="80"/>
      <c r="C41" s="80"/>
      <c r="D41" s="80"/>
      <c r="E41" s="92"/>
      <c r="F41" s="93"/>
      <c r="G41" s="93"/>
      <c r="H41" s="94"/>
      <c r="I41" s="95"/>
      <c r="J41" s="1"/>
      <c r="K41" s="1"/>
      <c r="L41" s="1"/>
    </row>
    <row r="42" spans="1:12" ht="13.5">
      <c r="A42" s="87"/>
      <c r="B42" s="88"/>
      <c r="C42" s="89"/>
      <c r="D42" s="90"/>
      <c r="E42" s="56"/>
      <c r="F42" s="89"/>
      <c r="G42" s="90"/>
      <c r="H42" s="56"/>
      <c r="I42" s="67"/>
      <c r="J42" s="1"/>
      <c r="K42" s="1"/>
      <c r="L42" s="1"/>
    </row>
    <row r="43" spans="1:12" ht="13.5">
      <c r="A43" s="96"/>
      <c r="B43" s="97"/>
      <c r="C43" s="97"/>
      <c r="D43" s="70"/>
      <c r="E43" s="70"/>
      <c r="F43" s="97"/>
      <c r="G43" s="70"/>
      <c r="H43" s="70"/>
      <c r="I43" s="98"/>
      <c r="J43" s="1"/>
      <c r="K43" s="1"/>
      <c r="L43" s="1"/>
    </row>
    <row r="44" spans="1:12" ht="13.5">
      <c r="A44" s="126" t="s">
        <v>210</v>
      </c>
      <c r="B44" s="139"/>
      <c r="C44" s="129"/>
      <c r="D44" s="130"/>
      <c r="E44" s="71"/>
      <c r="F44" s="140"/>
      <c r="G44" s="155"/>
      <c r="H44" s="155"/>
      <c r="I44" s="156"/>
      <c r="J44" s="1"/>
      <c r="K44" s="1"/>
      <c r="L44" s="1"/>
    </row>
    <row r="45" spans="1:12" ht="13.5">
      <c r="A45" s="87"/>
      <c r="B45" s="88"/>
      <c r="C45" s="164"/>
      <c r="D45" s="165"/>
      <c r="E45" s="56"/>
      <c r="F45" s="164"/>
      <c r="G45" s="166"/>
      <c r="H45" s="99"/>
      <c r="I45" s="100"/>
      <c r="J45" s="1"/>
      <c r="K45" s="1"/>
      <c r="L45" s="1"/>
    </row>
    <row r="46" spans="1:12" ht="13.5">
      <c r="A46" s="126" t="s">
        <v>211</v>
      </c>
      <c r="B46" s="139"/>
      <c r="C46" s="140" t="s">
        <v>274</v>
      </c>
      <c r="D46" s="167"/>
      <c r="E46" s="167"/>
      <c r="F46" s="167"/>
      <c r="G46" s="167"/>
      <c r="H46" s="167"/>
      <c r="I46" s="168"/>
      <c r="J46" s="1"/>
      <c r="K46" s="1"/>
      <c r="L46" s="1"/>
    </row>
    <row r="47" spans="1:12" ht="13.5">
      <c r="A47" s="65"/>
      <c r="B47" s="66"/>
      <c r="C47" s="72" t="s">
        <v>212</v>
      </c>
      <c r="D47" s="56"/>
      <c r="E47" s="56"/>
      <c r="F47" s="56"/>
      <c r="G47" s="56"/>
      <c r="H47" s="56"/>
      <c r="I47" s="67"/>
      <c r="J47" s="1"/>
      <c r="K47" s="1"/>
      <c r="L47" s="1"/>
    </row>
    <row r="48" spans="1:12" ht="13.5">
      <c r="A48" s="126" t="s">
        <v>213</v>
      </c>
      <c r="B48" s="139"/>
      <c r="C48" s="173" t="s">
        <v>271</v>
      </c>
      <c r="D48" s="174"/>
      <c r="E48" s="175"/>
      <c r="F48" s="56"/>
      <c r="G48" s="75" t="s">
        <v>214</v>
      </c>
      <c r="H48" s="173" t="s">
        <v>299</v>
      </c>
      <c r="I48" s="175"/>
      <c r="J48" s="1"/>
      <c r="K48" s="1"/>
      <c r="L48" s="1"/>
    </row>
    <row r="49" spans="1:12" ht="13.5">
      <c r="A49" s="65"/>
      <c r="B49" s="66"/>
      <c r="C49" s="72"/>
      <c r="D49" s="56"/>
      <c r="E49" s="56"/>
      <c r="F49" s="56"/>
      <c r="G49" s="56"/>
      <c r="H49" s="56"/>
      <c r="I49" s="67"/>
      <c r="J49" s="1"/>
      <c r="K49" s="1"/>
      <c r="L49" s="1"/>
    </row>
    <row r="50" spans="1:12" ht="13.5">
      <c r="A50" s="126" t="s">
        <v>200</v>
      </c>
      <c r="B50" s="139"/>
      <c r="C50" s="178" t="s">
        <v>266</v>
      </c>
      <c r="D50" s="174"/>
      <c r="E50" s="174"/>
      <c r="F50" s="174"/>
      <c r="G50" s="174"/>
      <c r="H50" s="174"/>
      <c r="I50" s="175"/>
      <c r="J50" s="1"/>
      <c r="K50" s="1"/>
      <c r="L50" s="1"/>
    </row>
    <row r="51" spans="1:12" ht="13.5">
      <c r="A51" s="65"/>
      <c r="B51" s="66"/>
      <c r="C51" s="56"/>
      <c r="D51" s="56"/>
      <c r="E51" s="56"/>
      <c r="F51" s="56"/>
      <c r="G51" s="56"/>
      <c r="H51" s="56"/>
      <c r="I51" s="67"/>
      <c r="J51" s="1"/>
      <c r="K51" s="1"/>
      <c r="L51" s="1"/>
    </row>
    <row r="52" spans="1:12" ht="13.5">
      <c r="A52" s="137" t="s">
        <v>215</v>
      </c>
      <c r="B52" s="138"/>
      <c r="C52" s="173" t="s">
        <v>267</v>
      </c>
      <c r="D52" s="174"/>
      <c r="E52" s="174"/>
      <c r="F52" s="174"/>
      <c r="G52" s="174"/>
      <c r="H52" s="174"/>
      <c r="I52" s="142"/>
      <c r="J52" s="1"/>
      <c r="K52" s="1"/>
      <c r="L52" s="1"/>
    </row>
    <row r="53" spans="1:12" ht="13.5">
      <c r="A53" s="101"/>
      <c r="B53" s="70"/>
      <c r="C53" s="169" t="s">
        <v>278</v>
      </c>
      <c r="D53" s="169"/>
      <c r="E53" s="169"/>
      <c r="F53" s="169"/>
      <c r="G53" s="169"/>
      <c r="H53" s="169"/>
      <c r="I53" s="103"/>
      <c r="J53" s="1"/>
      <c r="K53" s="1"/>
      <c r="L53" s="1"/>
    </row>
    <row r="54" spans="1:12" ht="13.5">
      <c r="A54" s="101"/>
      <c r="B54" s="70"/>
      <c r="C54" s="102"/>
      <c r="D54" s="102"/>
      <c r="E54" s="102"/>
      <c r="F54" s="102"/>
      <c r="G54" s="102"/>
      <c r="H54" s="102"/>
      <c r="I54" s="103"/>
      <c r="J54" s="1"/>
      <c r="K54" s="1"/>
      <c r="L54" s="1"/>
    </row>
    <row r="55" spans="1:12" ht="13.5">
      <c r="A55" s="101"/>
      <c r="B55" s="179" t="s">
        <v>216</v>
      </c>
      <c r="C55" s="180"/>
      <c r="D55" s="180"/>
      <c r="E55" s="180"/>
      <c r="F55" s="104"/>
      <c r="G55" s="104"/>
      <c r="H55" s="104"/>
      <c r="I55" s="105"/>
      <c r="J55" s="1"/>
      <c r="K55" s="1"/>
      <c r="L55" s="1"/>
    </row>
    <row r="56" spans="1:12" ht="13.5">
      <c r="A56" s="101"/>
      <c r="B56" s="181" t="s">
        <v>244</v>
      </c>
      <c r="C56" s="182"/>
      <c r="D56" s="182"/>
      <c r="E56" s="182"/>
      <c r="F56" s="182"/>
      <c r="G56" s="182"/>
      <c r="H56" s="182"/>
      <c r="I56" s="183"/>
      <c r="J56" s="1"/>
      <c r="K56" s="1"/>
      <c r="L56" s="1"/>
    </row>
    <row r="57" spans="1:12" ht="13.5">
      <c r="A57" s="101"/>
      <c r="B57" s="181" t="s">
        <v>272</v>
      </c>
      <c r="C57" s="182"/>
      <c r="D57" s="182"/>
      <c r="E57" s="182"/>
      <c r="F57" s="182"/>
      <c r="G57" s="182"/>
      <c r="H57" s="182"/>
      <c r="I57" s="105"/>
      <c r="J57" s="1"/>
      <c r="K57" s="1"/>
      <c r="L57" s="1"/>
    </row>
    <row r="58" spans="1:12" ht="13.5">
      <c r="A58" s="101"/>
      <c r="B58" s="181" t="s">
        <v>245</v>
      </c>
      <c r="C58" s="182"/>
      <c r="D58" s="182"/>
      <c r="E58" s="182"/>
      <c r="F58" s="182"/>
      <c r="G58" s="182"/>
      <c r="H58" s="182"/>
      <c r="I58" s="183"/>
      <c r="J58" s="1"/>
      <c r="K58" s="1"/>
      <c r="L58" s="1"/>
    </row>
    <row r="59" spans="1:12" ht="13.5">
      <c r="A59" s="101"/>
      <c r="B59" s="181" t="s">
        <v>246</v>
      </c>
      <c r="C59" s="182"/>
      <c r="D59" s="182"/>
      <c r="E59" s="182"/>
      <c r="F59" s="182"/>
      <c r="G59" s="182"/>
      <c r="H59" s="182"/>
      <c r="I59" s="183"/>
      <c r="J59" s="1"/>
      <c r="K59" s="1"/>
      <c r="L59" s="1"/>
    </row>
    <row r="60" spans="1:12" ht="13.5">
      <c r="A60" s="101"/>
      <c r="B60" s="106"/>
      <c r="C60" s="107"/>
      <c r="D60" s="107"/>
      <c r="E60" s="107"/>
      <c r="F60" s="107"/>
      <c r="G60" s="107"/>
      <c r="H60" s="107"/>
      <c r="I60" s="108"/>
      <c r="J60" s="1"/>
      <c r="K60" s="1"/>
      <c r="L60" s="1"/>
    </row>
    <row r="61" spans="1:12" ht="14.25" thickBot="1">
      <c r="A61" s="109" t="s">
        <v>217</v>
      </c>
      <c r="B61" s="56"/>
      <c r="C61" s="56"/>
      <c r="D61" s="56"/>
      <c r="E61" s="56"/>
      <c r="F61" s="56"/>
      <c r="G61" s="110"/>
      <c r="H61" s="111"/>
      <c r="I61" s="112"/>
      <c r="J61" s="1"/>
      <c r="K61" s="1"/>
      <c r="L61" s="1"/>
    </row>
    <row r="62" spans="1:12" ht="13.5">
      <c r="A62" s="55"/>
      <c r="B62" s="56"/>
      <c r="C62" s="56"/>
      <c r="D62" s="56"/>
      <c r="E62" s="70" t="s">
        <v>218</v>
      </c>
      <c r="F62" s="80"/>
      <c r="G62" s="170" t="s">
        <v>219</v>
      </c>
      <c r="H62" s="171"/>
      <c r="I62" s="172"/>
      <c r="J62" s="1"/>
      <c r="K62" s="1"/>
      <c r="L62" s="1"/>
    </row>
    <row r="63" spans="1:12" ht="13.5">
      <c r="A63" s="113"/>
      <c r="B63" s="114"/>
      <c r="C63" s="115"/>
      <c r="D63" s="115"/>
      <c r="E63" s="115"/>
      <c r="F63" s="115"/>
      <c r="G63" s="176"/>
      <c r="H63" s="177"/>
      <c r="I63" s="116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08">
      <selection activeCell="O69" sqref="O69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1" width="12.421875" style="9" bestFit="1" customWidth="1"/>
    <col min="12" max="16384" width="9.140625" style="3" customWidth="1"/>
  </cols>
  <sheetData>
    <row r="1" spans="1:11" ht="12.75" customHeight="1">
      <c r="A1" s="217" t="s">
        <v>116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301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3.5">
      <c r="A3" s="219" t="s">
        <v>268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7">
      <c r="A4" s="222" t="s">
        <v>40</v>
      </c>
      <c r="B4" s="223"/>
      <c r="C4" s="223"/>
      <c r="D4" s="223"/>
      <c r="E4" s="223"/>
      <c r="F4" s="223"/>
      <c r="G4" s="223"/>
      <c r="H4" s="224"/>
      <c r="I4" s="12" t="s">
        <v>275</v>
      </c>
      <c r="J4" s="12" t="s">
        <v>254</v>
      </c>
      <c r="K4" s="12" t="s">
        <v>255</v>
      </c>
    </row>
    <row r="5" spans="1:11" ht="13.5">
      <c r="A5" s="225">
        <v>1</v>
      </c>
      <c r="B5" s="225"/>
      <c r="C5" s="225"/>
      <c r="D5" s="225"/>
      <c r="E5" s="225"/>
      <c r="F5" s="225"/>
      <c r="G5" s="225"/>
      <c r="H5" s="225"/>
      <c r="I5" s="30">
        <v>2</v>
      </c>
      <c r="J5" s="29">
        <v>3</v>
      </c>
      <c r="K5" s="29">
        <v>4</v>
      </c>
    </row>
    <row r="6" spans="1:11" ht="13.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3.5">
      <c r="A7" s="198" t="s">
        <v>41</v>
      </c>
      <c r="B7" s="199"/>
      <c r="C7" s="199"/>
      <c r="D7" s="199"/>
      <c r="E7" s="199"/>
      <c r="F7" s="199"/>
      <c r="G7" s="199"/>
      <c r="H7" s="216"/>
      <c r="I7" s="14">
        <v>1</v>
      </c>
      <c r="J7" s="32">
        <v>0</v>
      </c>
      <c r="K7" s="32">
        <v>0</v>
      </c>
    </row>
    <row r="8" spans="1:11" ht="13.5">
      <c r="A8" s="205" t="s">
        <v>277</v>
      </c>
      <c r="B8" s="206"/>
      <c r="C8" s="206"/>
      <c r="D8" s="206"/>
      <c r="E8" s="206"/>
      <c r="F8" s="206"/>
      <c r="G8" s="206"/>
      <c r="H8" s="207"/>
      <c r="I8" s="16">
        <v>2</v>
      </c>
      <c r="J8" s="33">
        <f>J9+J16+J26+J35+J39</f>
        <v>404258457</v>
      </c>
      <c r="K8" s="33">
        <f>K9+K16+K26+K35+K39</f>
        <v>397101711</v>
      </c>
    </row>
    <row r="9" spans="1:11" ht="13.5">
      <c r="A9" s="205" t="s">
        <v>157</v>
      </c>
      <c r="B9" s="206"/>
      <c r="C9" s="206"/>
      <c r="D9" s="206"/>
      <c r="E9" s="206"/>
      <c r="F9" s="206"/>
      <c r="G9" s="206"/>
      <c r="H9" s="207"/>
      <c r="I9" s="16">
        <v>3</v>
      </c>
      <c r="J9" s="33">
        <f>SUM(J10:J15)</f>
        <v>2143547</v>
      </c>
      <c r="K9" s="33">
        <f>SUM(K10:K15)</f>
        <v>1830378</v>
      </c>
    </row>
    <row r="10" spans="1:11" ht="13.5">
      <c r="A10" s="202" t="s">
        <v>89</v>
      </c>
      <c r="B10" s="203"/>
      <c r="C10" s="203"/>
      <c r="D10" s="203"/>
      <c r="E10" s="203"/>
      <c r="F10" s="203"/>
      <c r="G10" s="203"/>
      <c r="H10" s="204"/>
      <c r="I10" s="16">
        <v>4</v>
      </c>
      <c r="J10" s="32">
        <v>0</v>
      </c>
      <c r="K10" s="32">
        <v>0</v>
      </c>
    </row>
    <row r="11" spans="1:11" ht="13.5">
      <c r="A11" s="202" t="s">
        <v>7</v>
      </c>
      <c r="B11" s="203"/>
      <c r="C11" s="203"/>
      <c r="D11" s="203"/>
      <c r="E11" s="203"/>
      <c r="F11" s="203"/>
      <c r="G11" s="203"/>
      <c r="H11" s="204"/>
      <c r="I11" s="16">
        <v>5</v>
      </c>
      <c r="J11" s="32">
        <v>2143547</v>
      </c>
      <c r="K11" s="32">
        <v>1830378</v>
      </c>
    </row>
    <row r="12" spans="1:11" ht="13.5">
      <c r="A12" s="202" t="s">
        <v>90</v>
      </c>
      <c r="B12" s="203"/>
      <c r="C12" s="203"/>
      <c r="D12" s="203"/>
      <c r="E12" s="203"/>
      <c r="F12" s="203"/>
      <c r="G12" s="203"/>
      <c r="H12" s="204"/>
      <c r="I12" s="16">
        <v>6</v>
      </c>
      <c r="J12" s="32">
        <v>0</v>
      </c>
      <c r="K12" s="32">
        <v>0</v>
      </c>
    </row>
    <row r="13" spans="1:11" ht="13.5">
      <c r="A13" s="202" t="s">
        <v>160</v>
      </c>
      <c r="B13" s="203"/>
      <c r="C13" s="203"/>
      <c r="D13" s="203"/>
      <c r="E13" s="203"/>
      <c r="F13" s="203"/>
      <c r="G13" s="203"/>
      <c r="H13" s="204"/>
      <c r="I13" s="16">
        <v>7</v>
      </c>
      <c r="J13" s="32">
        <v>0</v>
      </c>
      <c r="K13" s="32">
        <v>0</v>
      </c>
    </row>
    <row r="14" spans="1:11" ht="13.5">
      <c r="A14" s="202" t="s">
        <v>161</v>
      </c>
      <c r="B14" s="203"/>
      <c r="C14" s="203"/>
      <c r="D14" s="203"/>
      <c r="E14" s="203"/>
      <c r="F14" s="203"/>
      <c r="G14" s="203"/>
      <c r="H14" s="204"/>
      <c r="I14" s="16">
        <v>8</v>
      </c>
      <c r="J14" s="32">
        <v>0</v>
      </c>
      <c r="K14" s="32">
        <v>0</v>
      </c>
    </row>
    <row r="15" spans="1:11" ht="13.5">
      <c r="A15" s="202" t="s">
        <v>162</v>
      </c>
      <c r="B15" s="203"/>
      <c r="C15" s="203"/>
      <c r="D15" s="203"/>
      <c r="E15" s="203"/>
      <c r="F15" s="203"/>
      <c r="G15" s="203"/>
      <c r="H15" s="204"/>
      <c r="I15" s="16">
        <v>9</v>
      </c>
      <c r="J15" s="32">
        <v>0</v>
      </c>
      <c r="K15" s="32">
        <v>0</v>
      </c>
    </row>
    <row r="16" spans="1:11" ht="13.5">
      <c r="A16" s="205" t="s">
        <v>158</v>
      </c>
      <c r="B16" s="206"/>
      <c r="C16" s="206"/>
      <c r="D16" s="206"/>
      <c r="E16" s="206"/>
      <c r="F16" s="206"/>
      <c r="G16" s="206"/>
      <c r="H16" s="207"/>
      <c r="I16" s="16">
        <v>10</v>
      </c>
      <c r="J16" s="33">
        <f>SUM(J17:J25)</f>
        <v>375296923</v>
      </c>
      <c r="K16" s="33">
        <f>SUM(K17:K25)</f>
        <v>369649475</v>
      </c>
    </row>
    <row r="17" spans="1:11" ht="13.5">
      <c r="A17" s="202" t="s">
        <v>163</v>
      </c>
      <c r="B17" s="203"/>
      <c r="C17" s="203"/>
      <c r="D17" s="203"/>
      <c r="E17" s="203"/>
      <c r="F17" s="203"/>
      <c r="G17" s="203"/>
      <c r="H17" s="204"/>
      <c r="I17" s="16">
        <v>11</v>
      </c>
      <c r="J17" s="32">
        <v>72089888</v>
      </c>
      <c r="K17" s="32">
        <v>72089888</v>
      </c>
    </row>
    <row r="18" spans="1:11" ht="13.5">
      <c r="A18" s="202" t="s">
        <v>190</v>
      </c>
      <c r="B18" s="203"/>
      <c r="C18" s="203"/>
      <c r="D18" s="203"/>
      <c r="E18" s="203"/>
      <c r="F18" s="203"/>
      <c r="G18" s="203"/>
      <c r="H18" s="204"/>
      <c r="I18" s="16">
        <v>12</v>
      </c>
      <c r="J18" s="32">
        <v>273230989</v>
      </c>
      <c r="K18" s="32">
        <v>268236662</v>
      </c>
    </row>
    <row r="19" spans="1:11" ht="13.5">
      <c r="A19" s="202" t="s">
        <v>164</v>
      </c>
      <c r="B19" s="203"/>
      <c r="C19" s="203"/>
      <c r="D19" s="203"/>
      <c r="E19" s="203"/>
      <c r="F19" s="203"/>
      <c r="G19" s="203"/>
      <c r="H19" s="204"/>
      <c r="I19" s="16">
        <v>13</v>
      </c>
      <c r="J19" s="32">
        <v>26835094</v>
      </c>
      <c r="K19" s="32">
        <v>25056312</v>
      </c>
    </row>
    <row r="20" spans="1:11" ht="13.5">
      <c r="A20" s="202" t="s">
        <v>11</v>
      </c>
      <c r="B20" s="203"/>
      <c r="C20" s="203"/>
      <c r="D20" s="203"/>
      <c r="E20" s="203"/>
      <c r="F20" s="203"/>
      <c r="G20" s="203"/>
      <c r="H20" s="204"/>
      <c r="I20" s="16">
        <v>14</v>
      </c>
      <c r="J20" s="32">
        <v>2842608</v>
      </c>
      <c r="K20" s="32">
        <v>2362985</v>
      </c>
    </row>
    <row r="21" spans="1:11" ht="13.5">
      <c r="A21" s="202" t="s">
        <v>12</v>
      </c>
      <c r="B21" s="203"/>
      <c r="C21" s="203"/>
      <c r="D21" s="203"/>
      <c r="E21" s="203"/>
      <c r="F21" s="203"/>
      <c r="G21" s="203"/>
      <c r="H21" s="204"/>
      <c r="I21" s="16">
        <v>15</v>
      </c>
      <c r="J21" s="32"/>
      <c r="K21" s="32"/>
    </row>
    <row r="22" spans="1:11" ht="13.5">
      <c r="A22" s="202" t="s">
        <v>53</v>
      </c>
      <c r="B22" s="203"/>
      <c r="C22" s="203"/>
      <c r="D22" s="203"/>
      <c r="E22" s="203"/>
      <c r="F22" s="203"/>
      <c r="G22" s="203"/>
      <c r="H22" s="204"/>
      <c r="I22" s="16">
        <v>16</v>
      </c>
      <c r="J22" s="32"/>
      <c r="K22" s="32"/>
    </row>
    <row r="23" spans="1:11" ht="13.5">
      <c r="A23" s="202" t="s">
        <v>54</v>
      </c>
      <c r="B23" s="203"/>
      <c r="C23" s="203"/>
      <c r="D23" s="203"/>
      <c r="E23" s="203"/>
      <c r="F23" s="203"/>
      <c r="G23" s="203"/>
      <c r="H23" s="204"/>
      <c r="I23" s="16">
        <v>17</v>
      </c>
      <c r="J23" s="32">
        <v>67046</v>
      </c>
      <c r="K23" s="32">
        <v>1672330</v>
      </c>
    </row>
    <row r="24" spans="1:11" ht="13.5">
      <c r="A24" s="202" t="s">
        <v>55</v>
      </c>
      <c r="B24" s="203"/>
      <c r="C24" s="203"/>
      <c r="D24" s="203"/>
      <c r="E24" s="203"/>
      <c r="F24" s="203"/>
      <c r="G24" s="203"/>
      <c r="H24" s="204"/>
      <c r="I24" s="16">
        <v>18</v>
      </c>
      <c r="J24" s="32">
        <v>231298</v>
      </c>
      <c r="K24" s="32">
        <v>231298</v>
      </c>
    </row>
    <row r="25" spans="1:11" ht="13.5">
      <c r="A25" s="202" t="s">
        <v>56</v>
      </c>
      <c r="B25" s="203"/>
      <c r="C25" s="203"/>
      <c r="D25" s="203"/>
      <c r="E25" s="203"/>
      <c r="F25" s="203"/>
      <c r="G25" s="203"/>
      <c r="H25" s="204"/>
      <c r="I25" s="16">
        <v>19</v>
      </c>
      <c r="J25" s="32">
        <v>0</v>
      </c>
      <c r="K25" s="32"/>
    </row>
    <row r="26" spans="1:11" ht="13.5">
      <c r="A26" s="205" t="s">
        <v>147</v>
      </c>
      <c r="B26" s="206"/>
      <c r="C26" s="206"/>
      <c r="D26" s="206"/>
      <c r="E26" s="206"/>
      <c r="F26" s="206"/>
      <c r="G26" s="206"/>
      <c r="H26" s="207"/>
      <c r="I26" s="16">
        <v>20</v>
      </c>
      <c r="J26" s="33">
        <f>SUM(J27:J34)</f>
        <v>23717093</v>
      </c>
      <c r="K26" s="33">
        <f>SUM(K27:K34)</f>
        <v>22494767</v>
      </c>
    </row>
    <row r="27" spans="1:11" ht="13.5">
      <c r="A27" s="202" t="s">
        <v>57</v>
      </c>
      <c r="B27" s="203"/>
      <c r="C27" s="203"/>
      <c r="D27" s="203"/>
      <c r="E27" s="203"/>
      <c r="F27" s="203"/>
      <c r="G27" s="203"/>
      <c r="H27" s="204"/>
      <c r="I27" s="16">
        <v>21</v>
      </c>
      <c r="J27" s="32">
        <v>4877848</v>
      </c>
      <c r="K27" s="32">
        <v>4877848</v>
      </c>
    </row>
    <row r="28" spans="1:11" ht="13.5">
      <c r="A28" s="202" t="s">
        <v>58</v>
      </c>
      <c r="B28" s="203"/>
      <c r="C28" s="203"/>
      <c r="D28" s="203"/>
      <c r="E28" s="203"/>
      <c r="F28" s="203"/>
      <c r="G28" s="203"/>
      <c r="H28" s="204"/>
      <c r="I28" s="16">
        <v>22</v>
      </c>
      <c r="J28" s="32"/>
      <c r="K28" s="32"/>
    </row>
    <row r="29" spans="1:11" ht="13.5">
      <c r="A29" s="202" t="s">
        <v>59</v>
      </c>
      <c r="B29" s="203"/>
      <c r="C29" s="203"/>
      <c r="D29" s="203"/>
      <c r="E29" s="203"/>
      <c r="F29" s="203"/>
      <c r="G29" s="203"/>
      <c r="H29" s="204"/>
      <c r="I29" s="16">
        <v>23</v>
      </c>
      <c r="J29" s="32">
        <v>165900</v>
      </c>
      <c r="K29" s="32">
        <v>165900</v>
      </c>
    </row>
    <row r="30" spans="1:11" ht="13.5">
      <c r="A30" s="202" t="s">
        <v>64</v>
      </c>
      <c r="B30" s="203"/>
      <c r="C30" s="203"/>
      <c r="D30" s="203"/>
      <c r="E30" s="203"/>
      <c r="F30" s="203"/>
      <c r="G30" s="203"/>
      <c r="H30" s="204"/>
      <c r="I30" s="16">
        <v>24</v>
      </c>
      <c r="J30" s="32"/>
      <c r="K30" s="32"/>
    </row>
    <row r="31" spans="1:11" ht="13.5">
      <c r="A31" s="202" t="s">
        <v>65</v>
      </c>
      <c r="B31" s="203"/>
      <c r="C31" s="203"/>
      <c r="D31" s="203"/>
      <c r="E31" s="203"/>
      <c r="F31" s="203"/>
      <c r="G31" s="203"/>
      <c r="H31" s="204"/>
      <c r="I31" s="16">
        <v>25</v>
      </c>
      <c r="J31" s="32"/>
      <c r="K31" s="32"/>
    </row>
    <row r="32" spans="1:11" ht="13.5">
      <c r="A32" s="202" t="s">
        <v>66</v>
      </c>
      <c r="B32" s="203"/>
      <c r="C32" s="203"/>
      <c r="D32" s="203"/>
      <c r="E32" s="203"/>
      <c r="F32" s="203"/>
      <c r="G32" s="203"/>
      <c r="H32" s="204"/>
      <c r="I32" s="16">
        <v>26</v>
      </c>
      <c r="J32" s="32">
        <v>16490619</v>
      </c>
      <c r="K32" s="32">
        <v>15704838</v>
      </c>
    </row>
    <row r="33" spans="1:11" ht="13.5">
      <c r="A33" s="202" t="s">
        <v>60</v>
      </c>
      <c r="B33" s="203"/>
      <c r="C33" s="203"/>
      <c r="D33" s="203"/>
      <c r="E33" s="203"/>
      <c r="F33" s="203"/>
      <c r="G33" s="203"/>
      <c r="H33" s="204"/>
      <c r="I33" s="16">
        <v>27</v>
      </c>
      <c r="J33" s="32">
        <v>2182726</v>
      </c>
      <c r="K33" s="32">
        <v>1746181</v>
      </c>
    </row>
    <row r="34" spans="1:11" ht="13.5">
      <c r="A34" s="202" t="s">
        <v>140</v>
      </c>
      <c r="B34" s="203"/>
      <c r="C34" s="203"/>
      <c r="D34" s="203"/>
      <c r="E34" s="203"/>
      <c r="F34" s="203"/>
      <c r="G34" s="203"/>
      <c r="H34" s="204"/>
      <c r="I34" s="16">
        <v>28</v>
      </c>
      <c r="J34" s="32"/>
      <c r="K34" s="32"/>
    </row>
    <row r="35" spans="1:11" ht="13.5">
      <c r="A35" s="205" t="s">
        <v>141</v>
      </c>
      <c r="B35" s="206"/>
      <c r="C35" s="206"/>
      <c r="D35" s="206"/>
      <c r="E35" s="206"/>
      <c r="F35" s="206"/>
      <c r="G35" s="206"/>
      <c r="H35" s="207"/>
      <c r="I35" s="16">
        <v>29</v>
      </c>
      <c r="J35" s="33">
        <f>SUM(J36:J38)</f>
        <v>3100894</v>
      </c>
      <c r="K35" s="33">
        <f>SUM(K36:K38)</f>
        <v>3127091</v>
      </c>
    </row>
    <row r="36" spans="1:11" ht="13.5">
      <c r="A36" s="202" t="s">
        <v>61</v>
      </c>
      <c r="B36" s="203"/>
      <c r="C36" s="203"/>
      <c r="D36" s="203"/>
      <c r="E36" s="203"/>
      <c r="F36" s="203"/>
      <c r="G36" s="203"/>
      <c r="H36" s="204"/>
      <c r="I36" s="16">
        <v>30</v>
      </c>
      <c r="J36" s="32">
        <v>2617018</v>
      </c>
      <c r="K36" s="32">
        <v>2617018</v>
      </c>
    </row>
    <row r="37" spans="1:11" ht="13.5">
      <c r="A37" s="202" t="s">
        <v>62</v>
      </c>
      <c r="B37" s="203"/>
      <c r="C37" s="203"/>
      <c r="D37" s="203"/>
      <c r="E37" s="203"/>
      <c r="F37" s="203"/>
      <c r="G37" s="203"/>
      <c r="H37" s="204"/>
      <c r="I37" s="16">
        <v>31</v>
      </c>
      <c r="J37" s="32"/>
      <c r="K37" s="32"/>
    </row>
    <row r="38" spans="1:11" ht="13.5">
      <c r="A38" s="202" t="s">
        <v>63</v>
      </c>
      <c r="B38" s="203"/>
      <c r="C38" s="203"/>
      <c r="D38" s="203"/>
      <c r="E38" s="203"/>
      <c r="F38" s="203"/>
      <c r="G38" s="203"/>
      <c r="H38" s="204"/>
      <c r="I38" s="16">
        <v>32</v>
      </c>
      <c r="J38" s="32">
        <v>483876</v>
      </c>
      <c r="K38" s="32">
        <v>510073</v>
      </c>
    </row>
    <row r="39" spans="1:11" ht="13.5">
      <c r="A39" s="202" t="s">
        <v>142</v>
      </c>
      <c r="B39" s="203"/>
      <c r="C39" s="203"/>
      <c r="D39" s="203"/>
      <c r="E39" s="203"/>
      <c r="F39" s="203"/>
      <c r="G39" s="203"/>
      <c r="H39" s="204"/>
      <c r="I39" s="16">
        <v>33</v>
      </c>
      <c r="J39" s="32"/>
      <c r="K39" s="32"/>
    </row>
    <row r="40" spans="1:11" ht="13.5">
      <c r="A40" s="205" t="s">
        <v>276</v>
      </c>
      <c r="B40" s="206"/>
      <c r="C40" s="206"/>
      <c r="D40" s="206"/>
      <c r="E40" s="206"/>
      <c r="F40" s="206"/>
      <c r="G40" s="206"/>
      <c r="H40" s="207"/>
      <c r="I40" s="16">
        <v>34</v>
      </c>
      <c r="J40" s="33">
        <f>J41+J49+J56+J64</f>
        <v>56189379</v>
      </c>
      <c r="K40" s="33">
        <f>K41+K49+K56+K64</f>
        <v>59657726</v>
      </c>
    </row>
    <row r="41" spans="1:11" ht="13.5">
      <c r="A41" s="202" t="s">
        <v>81</v>
      </c>
      <c r="B41" s="203"/>
      <c r="C41" s="203"/>
      <c r="D41" s="203"/>
      <c r="E41" s="203"/>
      <c r="F41" s="203"/>
      <c r="G41" s="203"/>
      <c r="H41" s="204"/>
      <c r="I41" s="16">
        <v>35</v>
      </c>
      <c r="J41" s="31">
        <f>J42+J43+J44+J45+J46+J47+J48</f>
        <v>28298636</v>
      </c>
      <c r="K41" s="31">
        <f>K42+K43+K44+K45+K46+K47+K48</f>
        <v>28377449</v>
      </c>
    </row>
    <row r="42" spans="1:11" ht="13.5">
      <c r="A42" s="202" t="s">
        <v>93</v>
      </c>
      <c r="B42" s="203"/>
      <c r="C42" s="203"/>
      <c r="D42" s="203"/>
      <c r="E42" s="203"/>
      <c r="F42" s="203"/>
      <c r="G42" s="203"/>
      <c r="H42" s="204"/>
      <c r="I42" s="16">
        <v>36</v>
      </c>
      <c r="J42" s="32">
        <v>13362820</v>
      </c>
      <c r="K42" s="125">
        <v>14595717</v>
      </c>
    </row>
    <row r="43" spans="1:11" ht="13.5">
      <c r="A43" s="202" t="s">
        <v>94</v>
      </c>
      <c r="B43" s="203"/>
      <c r="C43" s="203"/>
      <c r="D43" s="203"/>
      <c r="E43" s="203"/>
      <c r="F43" s="203"/>
      <c r="G43" s="203"/>
      <c r="H43" s="204"/>
      <c r="I43" s="16">
        <v>37</v>
      </c>
      <c r="J43" s="32">
        <v>533749</v>
      </c>
      <c r="K43" s="125">
        <v>594269</v>
      </c>
    </row>
    <row r="44" spans="1:11" ht="13.5">
      <c r="A44" s="202" t="s">
        <v>67</v>
      </c>
      <c r="B44" s="203"/>
      <c r="C44" s="203"/>
      <c r="D44" s="203"/>
      <c r="E44" s="203"/>
      <c r="F44" s="203"/>
      <c r="G44" s="203"/>
      <c r="H44" s="204"/>
      <c r="I44" s="16">
        <v>38</v>
      </c>
      <c r="J44" s="32">
        <v>8217168</v>
      </c>
      <c r="K44" s="125">
        <v>7000350</v>
      </c>
    </row>
    <row r="45" spans="1:11" ht="13.5">
      <c r="A45" s="202" t="s">
        <v>68</v>
      </c>
      <c r="B45" s="203"/>
      <c r="C45" s="203"/>
      <c r="D45" s="203"/>
      <c r="E45" s="203"/>
      <c r="F45" s="203"/>
      <c r="G45" s="203"/>
      <c r="H45" s="204"/>
      <c r="I45" s="16">
        <v>39</v>
      </c>
      <c r="J45" s="32">
        <v>5488139</v>
      </c>
      <c r="K45" s="125">
        <v>5796659</v>
      </c>
    </row>
    <row r="46" spans="1:11" ht="13.5">
      <c r="A46" s="202" t="s">
        <v>69</v>
      </c>
      <c r="B46" s="203"/>
      <c r="C46" s="203"/>
      <c r="D46" s="203"/>
      <c r="E46" s="203"/>
      <c r="F46" s="203"/>
      <c r="G46" s="203"/>
      <c r="H46" s="204"/>
      <c r="I46" s="16">
        <v>40</v>
      </c>
      <c r="J46" s="32">
        <v>696760</v>
      </c>
      <c r="K46" s="125">
        <v>390454</v>
      </c>
    </row>
    <row r="47" spans="1:11" ht="13.5">
      <c r="A47" s="202" t="s">
        <v>70</v>
      </c>
      <c r="B47" s="203"/>
      <c r="C47" s="203"/>
      <c r="D47" s="203"/>
      <c r="E47" s="203"/>
      <c r="F47" s="203"/>
      <c r="G47" s="203"/>
      <c r="H47" s="204"/>
      <c r="I47" s="16">
        <v>41</v>
      </c>
      <c r="J47" s="32"/>
      <c r="K47" s="32"/>
    </row>
    <row r="48" spans="1:11" ht="13.5">
      <c r="A48" s="202" t="s">
        <v>71</v>
      </c>
      <c r="B48" s="203"/>
      <c r="C48" s="203"/>
      <c r="D48" s="203"/>
      <c r="E48" s="203"/>
      <c r="F48" s="203"/>
      <c r="G48" s="203"/>
      <c r="H48" s="204"/>
      <c r="I48" s="16">
        <v>42</v>
      </c>
      <c r="J48" s="32"/>
      <c r="K48" s="32"/>
    </row>
    <row r="49" spans="1:11" ht="13.5">
      <c r="A49" s="205" t="s">
        <v>82</v>
      </c>
      <c r="B49" s="206"/>
      <c r="C49" s="206"/>
      <c r="D49" s="206"/>
      <c r="E49" s="206"/>
      <c r="F49" s="206"/>
      <c r="G49" s="206"/>
      <c r="H49" s="207"/>
      <c r="I49" s="16">
        <v>43</v>
      </c>
      <c r="J49" s="33">
        <f>SUM(J50:J55)</f>
        <v>24351300</v>
      </c>
      <c r="K49" s="33">
        <f>SUM(K50:K55)</f>
        <v>27611560</v>
      </c>
    </row>
    <row r="50" spans="1:11" ht="13.5">
      <c r="A50" s="202" t="s">
        <v>152</v>
      </c>
      <c r="B50" s="203"/>
      <c r="C50" s="203"/>
      <c r="D50" s="203"/>
      <c r="E50" s="203"/>
      <c r="F50" s="203"/>
      <c r="G50" s="203"/>
      <c r="H50" s="204"/>
      <c r="I50" s="16">
        <v>44</v>
      </c>
      <c r="J50" s="32">
        <v>2709636</v>
      </c>
      <c r="K50" s="32">
        <v>9802439</v>
      </c>
    </row>
    <row r="51" spans="1:11" ht="13.5">
      <c r="A51" s="202" t="s">
        <v>153</v>
      </c>
      <c r="B51" s="203"/>
      <c r="C51" s="203"/>
      <c r="D51" s="203"/>
      <c r="E51" s="203"/>
      <c r="F51" s="203"/>
      <c r="G51" s="203"/>
      <c r="H51" s="204"/>
      <c r="I51" s="16">
        <v>45</v>
      </c>
      <c r="J51" s="32">
        <v>12592983</v>
      </c>
      <c r="K51" s="32">
        <v>8885266</v>
      </c>
    </row>
    <row r="52" spans="1:11" ht="13.5">
      <c r="A52" s="202" t="s">
        <v>154</v>
      </c>
      <c r="B52" s="203"/>
      <c r="C52" s="203"/>
      <c r="D52" s="203"/>
      <c r="E52" s="203"/>
      <c r="F52" s="203"/>
      <c r="G52" s="203"/>
      <c r="H52" s="204"/>
      <c r="I52" s="16">
        <v>46</v>
      </c>
      <c r="J52" s="32"/>
      <c r="K52" s="32"/>
    </row>
    <row r="53" spans="1:11" ht="13.5">
      <c r="A53" s="202" t="s">
        <v>155</v>
      </c>
      <c r="B53" s="203"/>
      <c r="C53" s="203"/>
      <c r="D53" s="203"/>
      <c r="E53" s="203"/>
      <c r="F53" s="203"/>
      <c r="G53" s="203"/>
      <c r="H53" s="204"/>
      <c r="I53" s="16">
        <v>47</v>
      </c>
      <c r="J53" s="32">
        <v>145312</v>
      </c>
      <c r="K53" s="32">
        <v>144353</v>
      </c>
    </row>
    <row r="54" spans="1:11" ht="13.5">
      <c r="A54" s="202" t="s">
        <v>5</v>
      </c>
      <c r="B54" s="203"/>
      <c r="C54" s="203"/>
      <c r="D54" s="203"/>
      <c r="E54" s="203"/>
      <c r="F54" s="203"/>
      <c r="G54" s="203"/>
      <c r="H54" s="204"/>
      <c r="I54" s="16">
        <v>48</v>
      </c>
      <c r="J54" s="32">
        <v>8541987</v>
      </c>
      <c r="K54" s="32">
        <v>8463447</v>
      </c>
    </row>
    <row r="55" spans="1:11" ht="13.5">
      <c r="A55" s="202" t="s">
        <v>6</v>
      </c>
      <c r="B55" s="203"/>
      <c r="C55" s="203"/>
      <c r="D55" s="203"/>
      <c r="E55" s="203"/>
      <c r="F55" s="203"/>
      <c r="G55" s="203"/>
      <c r="H55" s="204"/>
      <c r="I55" s="16">
        <v>49</v>
      </c>
      <c r="J55" s="32">
        <v>361382</v>
      </c>
      <c r="K55" s="32">
        <v>316055</v>
      </c>
    </row>
    <row r="56" spans="1:11" ht="13.5">
      <c r="A56" s="205" t="s">
        <v>83</v>
      </c>
      <c r="B56" s="206"/>
      <c r="C56" s="206"/>
      <c r="D56" s="206"/>
      <c r="E56" s="206"/>
      <c r="F56" s="206"/>
      <c r="G56" s="206"/>
      <c r="H56" s="207"/>
      <c r="I56" s="16">
        <v>50</v>
      </c>
      <c r="J56" s="33">
        <f>SUM(J57:J63)</f>
        <v>2165997</v>
      </c>
      <c r="K56" s="33">
        <f>SUM(K57:K63)</f>
        <v>3115684</v>
      </c>
    </row>
    <row r="57" spans="1:11" ht="13.5">
      <c r="A57" s="202" t="s">
        <v>57</v>
      </c>
      <c r="B57" s="203"/>
      <c r="C57" s="203"/>
      <c r="D57" s="203"/>
      <c r="E57" s="203"/>
      <c r="F57" s="203"/>
      <c r="G57" s="203"/>
      <c r="H57" s="204"/>
      <c r="I57" s="16">
        <v>51</v>
      </c>
      <c r="J57" s="32"/>
      <c r="K57" s="32"/>
    </row>
    <row r="58" spans="1:11" ht="13.5">
      <c r="A58" s="202" t="s">
        <v>58</v>
      </c>
      <c r="B58" s="203"/>
      <c r="C58" s="203"/>
      <c r="D58" s="203"/>
      <c r="E58" s="203"/>
      <c r="F58" s="203"/>
      <c r="G58" s="203"/>
      <c r="H58" s="204"/>
      <c r="I58" s="16">
        <v>52</v>
      </c>
      <c r="J58" s="32">
        <v>237692</v>
      </c>
      <c r="K58" s="32">
        <v>16608</v>
      </c>
    </row>
    <row r="59" spans="1:11" ht="13.5">
      <c r="A59" s="202" t="s">
        <v>185</v>
      </c>
      <c r="B59" s="203"/>
      <c r="C59" s="203"/>
      <c r="D59" s="203"/>
      <c r="E59" s="203"/>
      <c r="F59" s="203"/>
      <c r="G59" s="203"/>
      <c r="H59" s="204"/>
      <c r="I59" s="16">
        <v>53</v>
      </c>
      <c r="J59" s="32"/>
      <c r="K59" s="32"/>
    </row>
    <row r="60" spans="1:11" ht="13.5">
      <c r="A60" s="202" t="s">
        <v>64</v>
      </c>
      <c r="B60" s="203"/>
      <c r="C60" s="203"/>
      <c r="D60" s="203"/>
      <c r="E60" s="203"/>
      <c r="F60" s="203"/>
      <c r="G60" s="203"/>
      <c r="H60" s="204"/>
      <c r="I60" s="16">
        <v>54</v>
      </c>
      <c r="J60" s="32"/>
      <c r="K60" s="32"/>
    </row>
    <row r="61" spans="1:11" ht="13.5">
      <c r="A61" s="202" t="s">
        <v>65</v>
      </c>
      <c r="B61" s="203"/>
      <c r="C61" s="203"/>
      <c r="D61" s="203"/>
      <c r="E61" s="203"/>
      <c r="F61" s="203"/>
      <c r="G61" s="203"/>
      <c r="H61" s="204"/>
      <c r="I61" s="16">
        <v>55</v>
      </c>
      <c r="J61" s="32">
        <v>1584043</v>
      </c>
      <c r="K61" s="32">
        <v>2017118</v>
      </c>
    </row>
    <row r="62" spans="1:11" ht="13.5">
      <c r="A62" s="202" t="s">
        <v>66</v>
      </c>
      <c r="B62" s="203"/>
      <c r="C62" s="203"/>
      <c r="D62" s="203"/>
      <c r="E62" s="203"/>
      <c r="F62" s="203"/>
      <c r="G62" s="203"/>
      <c r="H62" s="204"/>
      <c r="I62" s="16">
        <v>56</v>
      </c>
      <c r="J62" s="32">
        <v>344262</v>
      </c>
      <c r="K62" s="32">
        <v>1081958</v>
      </c>
    </row>
    <row r="63" spans="1:11" ht="13.5">
      <c r="A63" s="202" t="s">
        <v>30</v>
      </c>
      <c r="B63" s="203"/>
      <c r="C63" s="203"/>
      <c r="D63" s="203"/>
      <c r="E63" s="203"/>
      <c r="F63" s="203"/>
      <c r="G63" s="203"/>
      <c r="H63" s="204"/>
      <c r="I63" s="16">
        <v>57</v>
      </c>
      <c r="J63" s="32"/>
      <c r="K63" s="32"/>
    </row>
    <row r="64" spans="1:11" ht="13.5">
      <c r="A64" s="205" t="s">
        <v>159</v>
      </c>
      <c r="B64" s="206"/>
      <c r="C64" s="206"/>
      <c r="D64" s="206"/>
      <c r="E64" s="206"/>
      <c r="F64" s="206"/>
      <c r="G64" s="206"/>
      <c r="H64" s="207"/>
      <c r="I64" s="16">
        <v>58</v>
      </c>
      <c r="J64" s="34">
        <v>1373446</v>
      </c>
      <c r="K64" s="34">
        <v>553033</v>
      </c>
    </row>
    <row r="65" spans="1:11" ht="13.5">
      <c r="A65" s="205" t="s">
        <v>37</v>
      </c>
      <c r="B65" s="206"/>
      <c r="C65" s="206"/>
      <c r="D65" s="206"/>
      <c r="E65" s="206"/>
      <c r="F65" s="206"/>
      <c r="G65" s="206"/>
      <c r="H65" s="207"/>
      <c r="I65" s="16">
        <v>59</v>
      </c>
      <c r="J65" s="34">
        <v>1945362</v>
      </c>
      <c r="K65" s="34">
        <v>1917801</v>
      </c>
    </row>
    <row r="66" spans="1:11" ht="13.5">
      <c r="A66" s="205" t="s">
        <v>292</v>
      </c>
      <c r="B66" s="206"/>
      <c r="C66" s="206"/>
      <c r="D66" s="206"/>
      <c r="E66" s="206"/>
      <c r="F66" s="206"/>
      <c r="G66" s="206"/>
      <c r="H66" s="207"/>
      <c r="I66" s="16">
        <v>60</v>
      </c>
      <c r="J66" s="33">
        <f>J7+J8+J40+J65</f>
        <v>462393198</v>
      </c>
      <c r="K66" s="33">
        <f>K7+K8+K40+K65</f>
        <v>458677238</v>
      </c>
    </row>
    <row r="67" spans="1:11" ht="13.5">
      <c r="A67" s="211" t="s">
        <v>72</v>
      </c>
      <c r="B67" s="212"/>
      <c r="C67" s="212"/>
      <c r="D67" s="212"/>
      <c r="E67" s="212"/>
      <c r="F67" s="212"/>
      <c r="G67" s="212"/>
      <c r="H67" s="213"/>
      <c r="I67" s="28">
        <v>61</v>
      </c>
      <c r="J67" s="35">
        <v>19161412</v>
      </c>
      <c r="K67" s="35">
        <v>12660347</v>
      </c>
    </row>
    <row r="68" spans="1:11" ht="13.5">
      <c r="A68" s="194" t="s">
        <v>39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3.5">
      <c r="A69" s="198" t="s">
        <v>293</v>
      </c>
      <c r="B69" s="199"/>
      <c r="C69" s="199"/>
      <c r="D69" s="199"/>
      <c r="E69" s="199"/>
      <c r="F69" s="199"/>
      <c r="G69" s="199"/>
      <c r="H69" s="216"/>
      <c r="I69" s="14">
        <v>62</v>
      </c>
      <c r="J69" s="33">
        <f>J70+J72+J78+J79+J82+J85</f>
        <v>243751807</v>
      </c>
      <c r="K69" s="33">
        <f>K70+K72+K78+K79+K82+K85</f>
        <v>226587335</v>
      </c>
    </row>
    <row r="70" spans="1:11" ht="13.5">
      <c r="A70" s="202" t="s">
        <v>106</v>
      </c>
      <c r="B70" s="203"/>
      <c r="C70" s="203"/>
      <c r="D70" s="203"/>
      <c r="E70" s="203"/>
      <c r="F70" s="203"/>
      <c r="G70" s="203"/>
      <c r="H70" s="204"/>
      <c r="I70" s="16">
        <v>63</v>
      </c>
      <c r="J70" s="32">
        <v>111040350</v>
      </c>
      <c r="K70" s="32">
        <v>111040350</v>
      </c>
    </row>
    <row r="71" spans="1:11" ht="13.5">
      <c r="A71" s="202" t="s">
        <v>107</v>
      </c>
      <c r="B71" s="203"/>
      <c r="C71" s="203"/>
      <c r="D71" s="203"/>
      <c r="E71" s="203"/>
      <c r="F71" s="203"/>
      <c r="G71" s="203"/>
      <c r="H71" s="204"/>
      <c r="I71" s="16">
        <v>64</v>
      </c>
      <c r="J71" s="32"/>
      <c r="K71" s="32"/>
    </row>
    <row r="72" spans="1:11" ht="13.5">
      <c r="A72" s="202" t="s">
        <v>108</v>
      </c>
      <c r="B72" s="203"/>
      <c r="C72" s="203"/>
      <c r="D72" s="203"/>
      <c r="E72" s="203"/>
      <c r="F72" s="203"/>
      <c r="G72" s="203"/>
      <c r="H72" s="204"/>
      <c r="I72" s="16">
        <v>65</v>
      </c>
      <c r="J72" s="31">
        <f>J73+J74-J75+J77</f>
        <v>1266291</v>
      </c>
      <c r="K72" s="31">
        <f>K73+K74-K75+K77</f>
        <v>1489063</v>
      </c>
    </row>
    <row r="73" spans="1:11" ht="13.5">
      <c r="A73" s="202" t="s">
        <v>109</v>
      </c>
      <c r="B73" s="203"/>
      <c r="C73" s="203"/>
      <c r="D73" s="203"/>
      <c r="E73" s="203"/>
      <c r="F73" s="203"/>
      <c r="G73" s="203"/>
      <c r="H73" s="204"/>
      <c r="I73" s="16">
        <v>66</v>
      </c>
      <c r="J73" s="32"/>
      <c r="K73" s="32"/>
    </row>
    <row r="74" spans="1:11" ht="13.5">
      <c r="A74" s="202" t="s">
        <v>110</v>
      </c>
      <c r="B74" s="203"/>
      <c r="C74" s="203"/>
      <c r="D74" s="203"/>
      <c r="E74" s="203"/>
      <c r="F74" s="203"/>
      <c r="G74" s="203"/>
      <c r="H74" s="204"/>
      <c r="I74" s="16">
        <v>67</v>
      </c>
      <c r="J74" s="32">
        <v>9182650</v>
      </c>
      <c r="K74" s="32">
        <v>9182650</v>
      </c>
    </row>
    <row r="75" spans="1:11" ht="13.5">
      <c r="A75" s="202" t="s">
        <v>99</v>
      </c>
      <c r="B75" s="203"/>
      <c r="C75" s="203"/>
      <c r="D75" s="203"/>
      <c r="E75" s="203"/>
      <c r="F75" s="203"/>
      <c r="G75" s="203"/>
      <c r="H75" s="204"/>
      <c r="I75" s="16">
        <v>68</v>
      </c>
      <c r="J75" s="32">
        <v>9182650</v>
      </c>
      <c r="K75" s="32">
        <v>9182650</v>
      </c>
    </row>
    <row r="76" spans="1:11" ht="13.5">
      <c r="A76" s="202" t="s">
        <v>100</v>
      </c>
      <c r="B76" s="203"/>
      <c r="C76" s="203"/>
      <c r="D76" s="203"/>
      <c r="E76" s="203"/>
      <c r="F76" s="203"/>
      <c r="G76" s="203"/>
      <c r="H76" s="204"/>
      <c r="I76" s="16">
        <v>69</v>
      </c>
      <c r="J76" s="32"/>
      <c r="K76" s="32"/>
    </row>
    <row r="77" spans="1:11" ht="13.5">
      <c r="A77" s="202" t="s">
        <v>101</v>
      </c>
      <c r="B77" s="203"/>
      <c r="C77" s="203"/>
      <c r="D77" s="203"/>
      <c r="E77" s="203"/>
      <c r="F77" s="203"/>
      <c r="G77" s="203"/>
      <c r="H77" s="204"/>
      <c r="I77" s="16">
        <v>70</v>
      </c>
      <c r="J77" s="32">
        <v>1266291</v>
      </c>
      <c r="K77" s="32">
        <v>1489063</v>
      </c>
    </row>
    <row r="78" spans="1:11" ht="13.5">
      <c r="A78" s="202" t="s">
        <v>102</v>
      </c>
      <c r="B78" s="203"/>
      <c r="C78" s="203"/>
      <c r="D78" s="203"/>
      <c r="E78" s="203"/>
      <c r="F78" s="203"/>
      <c r="G78" s="203"/>
      <c r="H78" s="204"/>
      <c r="I78" s="16">
        <v>71</v>
      </c>
      <c r="J78" s="32">
        <v>171624521</v>
      </c>
      <c r="K78" s="32">
        <v>169359566</v>
      </c>
    </row>
    <row r="79" spans="1:11" ht="13.5">
      <c r="A79" s="202" t="s">
        <v>183</v>
      </c>
      <c r="B79" s="203"/>
      <c r="C79" s="203"/>
      <c r="D79" s="203"/>
      <c r="E79" s="203"/>
      <c r="F79" s="203"/>
      <c r="G79" s="203"/>
      <c r="H79" s="204"/>
      <c r="I79" s="16">
        <v>72</v>
      </c>
      <c r="J79" s="31">
        <f>J80-J81</f>
        <v>-2662190</v>
      </c>
      <c r="K79" s="31">
        <f>K80-K81</f>
        <v>-37348161</v>
      </c>
    </row>
    <row r="80" spans="1:11" ht="13.5">
      <c r="A80" s="208" t="s">
        <v>126</v>
      </c>
      <c r="B80" s="209"/>
      <c r="C80" s="209"/>
      <c r="D80" s="209"/>
      <c r="E80" s="209"/>
      <c r="F80" s="209"/>
      <c r="G80" s="209"/>
      <c r="H80" s="210"/>
      <c r="I80" s="16">
        <v>73</v>
      </c>
      <c r="J80" s="32"/>
      <c r="K80" s="32"/>
    </row>
    <row r="81" spans="1:11" ht="13.5">
      <c r="A81" s="208" t="s">
        <v>127</v>
      </c>
      <c r="B81" s="209"/>
      <c r="C81" s="209"/>
      <c r="D81" s="209"/>
      <c r="E81" s="209"/>
      <c r="F81" s="209"/>
      <c r="G81" s="209"/>
      <c r="H81" s="210"/>
      <c r="I81" s="16">
        <v>74</v>
      </c>
      <c r="J81" s="32">
        <v>2662190</v>
      </c>
      <c r="K81" s="32">
        <v>37348161</v>
      </c>
    </row>
    <row r="82" spans="1:11" ht="13.5">
      <c r="A82" s="202" t="s">
        <v>184</v>
      </c>
      <c r="B82" s="203"/>
      <c r="C82" s="203"/>
      <c r="D82" s="203"/>
      <c r="E82" s="203"/>
      <c r="F82" s="203"/>
      <c r="G82" s="203"/>
      <c r="H82" s="204"/>
      <c r="I82" s="16">
        <v>75</v>
      </c>
      <c r="J82" s="31">
        <f>J83-J84</f>
        <v>-37517165</v>
      </c>
      <c r="K82" s="31">
        <f>K83-K84</f>
        <v>-17953483</v>
      </c>
    </row>
    <row r="83" spans="1:11" ht="13.5">
      <c r="A83" s="208" t="s">
        <v>128</v>
      </c>
      <c r="B83" s="209"/>
      <c r="C83" s="209"/>
      <c r="D83" s="209"/>
      <c r="E83" s="209"/>
      <c r="F83" s="209"/>
      <c r="G83" s="209"/>
      <c r="H83" s="210"/>
      <c r="I83" s="16">
        <v>76</v>
      </c>
      <c r="J83" s="32"/>
      <c r="K83" s="32"/>
    </row>
    <row r="84" spans="1:11" ht="13.5">
      <c r="A84" s="208" t="s">
        <v>129</v>
      </c>
      <c r="B84" s="209"/>
      <c r="C84" s="209"/>
      <c r="D84" s="209"/>
      <c r="E84" s="209"/>
      <c r="F84" s="209"/>
      <c r="G84" s="209"/>
      <c r="H84" s="210"/>
      <c r="I84" s="16">
        <v>77</v>
      </c>
      <c r="J84" s="32">
        <v>37517165</v>
      </c>
      <c r="K84" s="32">
        <v>17953483</v>
      </c>
    </row>
    <row r="85" spans="1:11" ht="13.5">
      <c r="A85" s="202" t="s">
        <v>130</v>
      </c>
      <c r="B85" s="203"/>
      <c r="C85" s="203"/>
      <c r="D85" s="203"/>
      <c r="E85" s="203"/>
      <c r="F85" s="203"/>
      <c r="G85" s="203"/>
      <c r="H85" s="204"/>
      <c r="I85" s="16">
        <v>78</v>
      </c>
      <c r="J85" s="32"/>
      <c r="K85" s="32"/>
    </row>
    <row r="86" spans="1:11" ht="13.5">
      <c r="A86" s="205" t="s">
        <v>294</v>
      </c>
      <c r="B86" s="206"/>
      <c r="C86" s="206"/>
      <c r="D86" s="206"/>
      <c r="E86" s="206"/>
      <c r="F86" s="206"/>
      <c r="G86" s="206"/>
      <c r="H86" s="207"/>
      <c r="I86" s="16">
        <v>79</v>
      </c>
      <c r="J86" s="33">
        <f>SUM(J87:J89)</f>
        <v>86622</v>
      </c>
      <c r="K86" s="33">
        <f>SUM(K87:K89)</f>
        <v>0</v>
      </c>
    </row>
    <row r="87" spans="1:11" ht="13.5">
      <c r="A87" s="202" t="s">
        <v>95</v>
      </c>
      <c r="B87" s="203"/>
      <c r="C87" s="203"/>
      <c r="D87" s="203"/>
      <c r="E87" s="203"/>
      <c r="F87" s="203"/>
      <c r="G87" s="203"/>
      <c r="H87" s="204"/>
      <c r="I87" s="16">
        <v>80</v>
      </c>
      <c r="J87" s="32"/>
      <c r="K87" s="32"/>
    </row>
    <row r="88" spans="1:11" ht="13.5">
      <c r="A88" s="202" t="s">
        <v>96</v>
      </c>
      <c r="B88" s="203"/>
      <c r="C88" s="203"/>
      <c r="D88" s="203"/>
      <c r="E88" s="203"/>
      <c r="F88" s="203"/>
      <c r="G88" s="203"/>
      <c r="H88" s="204"/>
      <c r="I88" s="16">
        <v>81</v>
      </c>
      <c r="J88" s="32"/>
      <c r="K88" s="32"/>
    </row>
    <row r="89" spans="1:11" ht="13.5">
      <c r="A89" s="202" t="s">
        <v>97</v>
      </c>
      <c r="B89" s="203"/>
      <c r="C89" s="203"/>
      <c r="D89" s="203"/>
      <c r="E89" s="203"/>
      <c r="F89" s="203"/>
      <c r="G89" s="203"/>
      <c r="H89" s="204"/>
      <c r="I89" s="16">
        <v>82</v>
      </c>
      <c r="J89" s="32">
        <v>86622</v>
      </c>
      <c r="K89" s="32"/>
    </row>
    <row r="90" spans="1:11" ht="13.5">
      <c r="A90" s="205" t="s">
        <v>295</v>
      </c>
      <c r="B90" s="206"/>
      <c r="C90" s="206"/>
      <c r="D90" s="206"/>
      <c r="E90" s="206"/>
      <c r="F90" s="206"/>
      <c r="G90" s="206"/>
      <c r="H90" s="207"/>
      <c r="I90" s="16">
        <v>83</v>
      </c>
      <c r="J90" s="33">
        <f>SUM(J91:J99)</f>
        <v>162157997</v>
      </c>
      <c r="K90" s="33">
        <f>SUM(K91:K99)</f>
        <v>147302768</v>
      </c>
    </row>
    <row r="91" spans="1:11" ht="13.5">
      <c r="A91" s="202" t="s">
        <v>98</v>
      </c>
      <c r="B91" s="203"/>
      <c r="C91" s="203"/>
      <c r="D91" s="203"/>
      <c r="E91" s="203"/>
      <c r="F91" s="203"/>
      <c r="G91" s="203"/>
      <c r="H91" s="204"/>
      <c r="I91" s="16">
        <v>84</v>
      </c>
      <c r="J91" s="32"/>
      <c r="K91" s="32"/>
    </row>
    <row r="92" spans="1:11" ht="13.5">
      <c r="A92" s="202" t="s">
        <v>186</v>
      </c>
      <c r="B92" s="203"/>
      <c r="C92" s="203"/>
      <c r="D92" s="203"/>
      <c r="E92" s="203"/>
      <c r="F92" s="203"/>
      <c r="G92" s="203"/>
      <c r="H92" s="204"/>
      <c r="I92" s="16">
        <v>85</v>
      </c>
      <c r="J92" s="32"/>
      <c r="K92" s="32"/>
    </row>
    <row r="93" spans="1:11" ht="13.5">
      <c r="A93" s="202" t="s">
        <v>0</v>
      </c>
      <c r="B93" s="203"/>
      <c r="C93" s="203"/>
      <c r="D93" s="203"/>
      <c r="E93" s="203"/>
      <c r="F93" s="203"/>
      <c r="G93" s="203"/>
      <c r="H93" s="204"/>
      <c r="I93" s="16">
        <v>86</v>
      </c>
      <c r="J93" s="32">
        <v>90877712</v>
      </c>
      <c r="K93" s="32">
        <v>84619437</v>
      </c>
    </row>
    <row r="94" spans="1:11" ht="13.5">
      <c r="A94" s="202" t="s">
        <v>187</v>
      </c>
      <c r="B94" s="203"/>
      <c r="C94" s="203"/>
      <c r="D94" s="203"/>
      <c r="E94" s="203"/>
      <c r="F94" s="203"/>
      <c r="G94" s="203"/>
      <c r="H94" s="204"/>
      <c r="I94" s="16">
        <v>87</v>
      </c>
      <c r="J94" s="32"/>
      <c r="K94" s="32"/>
    </row>
    <row r="95" spans="1:11" ht="13.5">
      <c r="A95" s="202" t="s">
        <v>188</v>
      </c>
      <c r="B95" s="203"/>
      <c r="C95" s="203"/>
      <c r="D95" s="203"/>
      <c r="E95" s="203"/>
      <c r="F95" s="203"/>
      <c r="G95" s="203"/>
      <c r="H95" s="204"/>
      <c r="I95" s="16">
        <v>88</v>
      </c>
      <c r="J95" s="32">
        <v>26991465</v>
      </c>
      <c r="K95" s="32">
        <v>19355803</v>
      </c>
    </row>
    <row r="96" spans="1:11" ht="13.5">
      <c r="A96" s="202" t="s">
        <v>189</v>
      </c>
      <c r="B96" s="203"/>
      <c r="C96" s="203"/>
      <c r="D96" s="203"/>
      <c r="E96" s="203"/>
      <c r="F96" s="203"/>
      <c r="G96" s="203"/>
      <c r="H96" s="204"/>
      <c r="I96" s="16">
        <v>89</v>
      </c>
      <c r="J96" s="32"/>
      <c r="K96" s="32"/>
    </row>
    <row r="97" spans="1:11" ht="13.5">
      <c r="A97" s="202" t="s">
        <v>75</v>
      </c>
      <c r="B97" s="203"/>
      <c r="C97" s="203"/>
      <c r="D97" s="203"/>
      <c r="E97" s="203"/>
      <c r="F97" s="203"/>
      <c r="G97" s="203"/>
      <c r="H97" s="204"/>
      <c r="I97" s="16">
        <v>90</v>
      </c>
      <c r="J97" s="32"/>
      <c r="K97" s="32"/>
    </row>
    <row r="98" spans="1:11" ht="13.5">
      <c r="A98" s="202" t="s">
        <v>73</v>
      </c>
      <c r="B98" s="203"/>
      <c r="C98" s="203"/>
      <c r="D98" s="203"/>
      <c r="E98" s="203"/>
      <c r="F98" s="203"/>
      <c r="G98" s="203"/>
      <c r="H98" s="204"/>
      <c r="I98" s="16">
        <v>91</v>
      </c>
      <c r="J98" s="32">
        <v>1382690</v>
      </c>
      <c r="K98" s="32">
        <v>987636</v>
      </c>
    </row>
    <row r="99" spans="1:11" ht="13.5">
      <c r="A99" s="202" t="s">
        <v>74</v>
      </c>
      <c r="B99" s="203"/>
      <c r="C99" s="203"/>
      <c r="D99" s="203"/>
      <c r="E99" s="203"/>
      <c r="F99" s="203"/>
      <c r="G99" s="203"/>
      <c r="H99" s="204"/>
      <c r="I99" s="16">
        <v>92</v>
      </c>
      <c r="J99" s="32">
        <v>42906130</v>
      </c>
      <c r="K99" s="32">
        <v>42339892</v>
      </c>
    </row>
    <row r="100" spans="1:11" ht="13.5">
      <c r="A100" s="205" t="s">
        <v>296</v>
      </c>
      <c r="B100" s="206"/>
      <c r="C100" s="206"/>
      <c r="D100" s="206"/>
      <c r="E100" s="206"/>
      <c r="F100" s="206"/>
      <c r="G100" s="206"/>
      <c r="H100" s="207"/>
      <c r="I100" s="16">
        <v>93</v>
      </c>
      <c r="J100" s="33">
        <f>SUM(J101:J112)</f>
        <v>55438300</v>
      </c>
      <c r="K100" s="33">
        <f>SUM(K101:K112)</f>
        <v>84529509</v>
      </c>
    </row>
    <row r="101" spans="1:11" ht="13.5">
      <c r="A101" s="202" t="s">
        <v>98</v>
      </c>
      <c r="B101" s="203"/>
      <c r="C101" s="203"/>
      <c r="D101" s="203"/>
      <c r="E101" s="203"/>
      <c r="F101" s="203"/>
      <c r="G101" s="203"/>
      <c r="H101" s="204"/>
      <c r="I101" s="16">
        <v>94</v>
      </c>
      <c r="J101" s="32">
        <v>2525605</v>
      </c>
      <c r="K101" s="32">
        <v>10992836</v>
      </c>
    </row>
    <row r="102" spans="1:11" ht="13.5">
      <c r="A102" s="202" t="s">
        <v>186</v>
      </c>
      <c r="B102" s="203"/>
      <c r="C102" s="203"/>
      <c r="D102" s="203"/>
      <c r="E102" s="203"/>
      <c r="F102" s="203"/>
      <c r="G102" s="203"/>
      <c r="H102" s="204"/>
      <c r="I102" s="16">
        <v>95</v>
      </c>
      <c r="J102" s="32">
        <v>1058926</v>
      </c>
      <c r="K102" s="32">
        <v>2089092</v>
      </c>
    </row>
    <row r="103" spans="1:11" ht="13.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6">
        <v>96</v>
      </c>
      <c r="J103" s="32">
        <v>3417351</v>
      </c>
      <c r="K103" s="32">
        <v>13827296</v>
      </c>
    </row>
    <row r="104" spans="1:11" ht="13.5">
      <c r="A104" s="202" t="s">
        <v>187</v>
      </c>
      <c r="B104" s="203"/>
      <c r="C104" s="203"/>
      <c r="D104" s="203"/>
      <c r="E104" s="203"/>
      <c r="F104" s="203"/>
      <c r="G104" s="203"/>
      <c r="H104" s="204"/>
      <c r="I104" s="16">
        <v>97</v>
      </c>
      <c r="J104" s="32">
        <v>254375</v>
      </c>
      <c r="K104" s="32">
        <v>1219597</v>
      </c>
    </row>
    <row r="105" spans="1:11" ht="13.5">
      <c r="A105" s="202" t="s">
        <v>188</v>
      </c>
      <c r="B105" s="203"/>
      <c r="C105" s="203"/>
      <c r="D105" s="203"/>
      <c r="E105" s="203"/>
      <c r="F105" s="203"/>
      <c r="G105" s="203"/>
      <c r="H105" s="204"/>
      <c r="I105" s="16">
        <v>98</v>
      </c>
      <c r="J105" s="32">
        <v>29039023</v>
      </c>
      <c r="K105" s="32">
        <v>36141680</v>
      </c>
    </row>
    <row r="106" spans="1:11" ht="13.5">
      <c r="A106" s="202" t="s">
        <v>189</v>
      </c>
      <c r="B106" s="203"/>
      <c r="C106" s="203"/>
      <c r="D106" s="203"/>
      <c r="E106" s="203"/>
      <c r="F106" s="203"/>
      <c r="G106" s="203"/>
      <c r="H106" s="204"/>
      <c r="I106" s="16">
        <v>99</v>
      </c>
      <c r="J106" s="32"/>
      <c r="K106" s="32"/>
    </row>
    <row r="107" spans="1:11" ht="13.5">
      <c r="A107" s="202" t="s">
        <v>75</v>
      </c>
      <c r="B107" s="203"/>
      <c r="C107" s="203"/>
      <c r="D107" s="203"/>
      <c r="E107" s="203"/>
      <c r="F107" s="203"/>
      <c r="G107" s="203"/>
      <c r="H107" s="204"/>
      <c r="I107" s="16">
        <v>100</v>
      </c>
      <c r="J107" s="32"/>
      <c r="K107" s="32"/>
    </row>
    <row r="108" spans="1:11" ht="13.5">
      <c r="A108" s="202" t="s">
        <v>76</v>
      </c>
      <c r="B108" s="203"/>
      <c r="C108" s="203"/>
      <c r="D108" s="203"/>
      <c r="E108" s="203"/>
      <c r="F108" s="203"/>
      <c r="G108" s="203"/>
      <c r="H108" s="204"/>
      <c r="I108" s="16">
        <v>101</v>
      </c>
      <c r="J108" s="32">
        <v>6686241</v>
      </c>
      <c r="K108" s="32">
        <v>5267815</v>
      </c>
    </row>
    <row r="109" spans="1:11" ht="13.5">
      <c r="A109" s="202" t="s">
        <v>77</v>
      </c>
      <c r="B109" s="203"/>
      <c r="C109" s="203"/>
      <c r="D109" s="203"/>
      <c r="E109" s="203"/>
      <c r="F109" s="203"/>
      <c r="G109" s="203"/>
      <c r="H109" s="204"/>
      <c r="I109" s="16">
        <v>102</v>
      </c>
      <c r="J109" s="36">
        <v>9390107</v>
      </c>
      <c r="K109" s="36">
        <v>11393131</v>
      </c>
    </row>
    <row r="110" spans="1:11" ht="13.5">
      <c r="A110" s="202" t="s">
        <v>80</v>
      </c>
      <c r="B110" s="203"/>
      <c r="C110" s="203"/>
      <c r="D110" s="203"/>
      <c r="E110" s="203"/>
      <c r="F110" s="203"/>
      <c r="G110" s="203"/>
      <c r="H110" s="204"/>
      <c r="I110" s="16">
        <v>103</v>
      </c>
      <c r="J110" s="32"/>
      <c r="K110" s="32"/>
    </row>
    <row r="111" spans="1:11" ht="13.5">
      <c r="A111" s="202" t="s">
        <v>78</v>
      </c>
      <c r="B111" s="203"/>
      <c r="C111" s="203"/>
      <c r="D111" s="203"/>
      <c r="E111" s="203"/>
      <c r="F111" s="203"/>
      <c r="G111" s="203"/>
      <c r="H111" s="204"/>
      <c r="I111" s="16">
        <v>104</v>
      </c>
      <c r="J111" s="32"/>
      <c r="K111" s="32"/>
    </row>
    <row r="112" spans="1:11" ht="13.5">
      <c r="A112" s="202" t="s">
        <v>79</v>
      </c>
      <c r="B112" s="203"/>
      <c r="C112" s="203"/>
      <c r="D112" s="203"/>
      <c r="E112" s="203"/>
      <c r="F112" s="203"/>
      <c r="G112" s="203"/>
      <c r="H112" s="204"/>
      <c r="I112" s="16">
        <v>105</v>
      </c>
      <c r="J112" s="32">
        <v>3066672</v>
      </c>
      <c r="K112" s="32">
        <v>3598062</v>
      </c>
    </row>
    <row r="113" spans="1:11" ht="13.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6">
        <v>106</v>
      </c>
      <c r="J113" s="34">
        <v>958472</v>
      </c>
      <c r="K113" s="33">
        <v>257626</v>
      </c>
    </row>
    <row r="114" spans="1:11" ht="13.5">
      <c r="A114" s="205" t="s">
        <v>297</v>
      </c>
      <c r="B114" s="206"/>
      <c r="C114" s="206"/>
      <c r="D114" s="206"/>
      <c r="E114" s="206"/>
      <c r="F114" s="206"/>
      <c r="G114" s="206"/>
      <c r="H114" s="207"/>
      <c r="I114" s="16">
        <v>107</v>
      </c>
      <c r="J114" s="33">
        <f>J69+J86+J90+J100+J113</f>
        <v>462393198</v>
      </c>
      <c r="K114" s="33">
        <f>K69+K86+K90+K100+K113</f>
        <v>458677238</v>
      </c>
    </row>
    <row r="115" spans="1:11" ht="13.5">
      <c r="A115" s="191" t="s">
        <v>38</v>
      </c>
      <c r="B115" s="192"/>
      <c r="C115" s="192"/>
      <c r="D115" s="192"/>
      <c r="E115" s="192"/>
      <c r="F115" s="192"/>
      <c r="G115" s="192"/>
      <c r="H115" s="193"/>
      <c r="I115" s="21">
        <v>108</v>
      </c>
      <c r="J115" s="34">
        <v>19161412</v>
      </c>
      <c r="K115" s="34">
        <v>12660347</v>
      </c>
    </row>
    <row r="116" spans="1:11" ht="13.5">
      <c r="A116" s="194" t="s">
        <v>298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3.5">
      <c r="A117" s="198" t="s">
        <v>143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3.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6">
        <v>109</v>
      </c>
      <c r="J118" s="17">
        <f>J69</f>
        <v>243751807</v>
      </c>
      <c r="K118" s="17">
        <f>K69</f>
        <v>226587335</v>
      </c>
    </row>
    <row r="119" spans="1:11" ht="13.5">
      <c r="A119" s="184" t="s">
        <v>4</v>
      </c>
      <c r="B119" s="185"/>
      <c r="C119" s="185"/>
      <c r="D119" s="185"/>
      <c r="E119" s="185"/>
      <c r="F119" s="185"/>
      <c r="G119" s="185"/>
      <c r="H119" s="186"/>
      <c r="I119" s="28">
        <v>110</v>
      </c>
      <c r="J119" s="25"/>
      <c r="K119" s="25"/>
    </row>
    <row r="120" spans="1:11" ht="13.5">
      <c r="A120" s="187" t="s">
        <v>247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1:11" ht="13.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  <row r="122" spans="10:11" ht="12.75">
      <c r="J122" s="10"/>
      <c r="K122" s="10"/>
    </row>
    <row r="123" spans="10:11" ht="12.75">
      <c r="J123" s="10"/>
      <c r="K123" s="1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86:K115 J7:K67 J79:K84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80" zoomScaleSheetLayoutView="80" zoomScalePageLayoutView="0" workbookViewId="0" topLeftCell="A1">
      <selection activeCell="Q5" sqref="Q5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8.57421875" style="3" customWidth="1"/>
    <col min="9" max="9" width="9.140625" style="9" customWidth="1"/>
    <col min="10" max="10" width="13.28125" style="9" bestFit="1" customWidth="1"/>
    <col min="11" max="11" width="14.28125" style="9" customWidth="1"/>
    <col min="12" max="12" width="13.140625" style="9" customWidth="1"/>
    <col min="13" max="13" width="13.7109375" style="9" customWidth="1"/>
    <col min="14" max="14" width="12.00390625" style="3" bestFit="1" customWidth="1"/>
    <col min="15" max="15" width="10.140625" style="3" bestFit="1" customWidth="1"/>
    <col min="16" max="16" width="12.00390625" style="3" bestFit="1" customWidth="1"/>
    <col min="17" max="16384" width="9.140625" style="3" customWidth="1"/>
  </cols>
  <sheetData>
    <row r="1" spans="1:13" ht="12.75" customHeight="1">
      <c r="A1" s="230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29" t="s">
        <v>302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5" t="s">
        <v>269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7">
      <c r="A4" s="244" t="s">
        <v>40</v>
      </c>
      <c r="B4" s="244"/>
      <c r="C4" s="244"/>
      <c r="D4" s="244"/>
      <c r="E4" s="244"/>
      <c r="F4" s="244"/>
      <c r="G4" s="244"/>
      <c r="H4" s="244"/>
      <c r="I4" s="12" t="s">
        <v>275</v>
      </c>
      <c r="J4" s="244" t="s">
        <v>254</v>
      </c>
      <c r="K4" s="244"/>
      <c r="L4" s="244" t="s">
        <v>255</v>
      </c>
      <c r="M4" s="244"/>
    </row>
    <row r="5" spans="1:13" ht="27">
      <c r="A5" s="244"/>
      <c r="B5" s="244"/>
      <c r="C5" s="244"/>
      <c r="D5" s="244"/>
      <c r="E5" s="244"/>
      <c r="F5" s="244"/>
      <c r="G5" s="244"/>
      <c r="H5" s="244"/>
      <c r="I5" s="12"/>
      <c r="J5" s="12" t="s">
        <v>250</v>
      </c>
      <c r="K5" s="12" t="s">
        <v>251</v>
      </c>
      <c r="L5" s="12" t="s">
        <v>250</v>
      </c>
      <c r="M5" s="12" t="s">
        <v>251</v>
      </c>
    </row>
    <row r="6" spans="1:13" ht="13.5">
      <c r="A6" s="244">
        <v>1</v>
      </c>
      <c r="B6" s="244"/>
      <c r="C6" s="244"/>
      <c r="D6" s="244"/>
      <c r="E6" s="244"/>
      <c r="F6" s="244"/>
      <c r="G6" s="244"/>
      <c r="H6" s="244"/>
      <c r="I6" s="13">
        <v>2</v>
      </c>
      <c r="J6" s="12">
        <v>3</v>
      </c>
      <c r="K6" s="12">
        <v>4</v>
      </c>
      <c r="L6" s="12">
        <v>5</v>
      </c>
      <c r="M6" s="12">
        <v>6</v>
      </c>
    </row>
    <row r="7" spans="1:16" ht="13.5">
      <c r="A7" s="198" t="s">
        <v>279</v>
      </c>
      <c r="B7" s="199"/>
      <c r="C7" s="199"/>
      <c r="D7" s="199"/>
      <c r="E7" s="199"/>
      <c r="F7" s="199"/>
      <c r="G7" s="199"/>
      <c r="H7" s="216"/>
      <c r="I7" s="14">
        <v>111</v>
      </c>
      <c r="J7" s="15">
        <f>SUM(J8:J9)</f>
        <v>173398560</v>
      </c>
      <c r="K7" s="15">
        <f>SUM(K8:K9)</f>
        <v>54212045</v>
      </c>
      <c r="L7" s="15">
        <f>SUM(L8:L9)</f>
        <v>165478626</v>
      </c>
      <c r="M7" s="15">
        <f>SUM(M8:M9)</f>
        <v>49866419</v>
      </c>
      <c r="N7" s="11"/>
      <c r="O7" s="11"/>
      <c r="P7" s="11"/>
    </row>
    <row r="8" spans="1:16" ht="13.5">
      <c r="A8" s="205" t="s">
        <v>115</v>
      </c>
      <c r="B8" s="206"/>
      <c r="C8" s="206"/>
      <c r="D8" s="206"/>
      <c r="E8" s="206"/>
      <c r="F8" s="206"/>
      <c r="G8" s="206"/>
      <c r="H8" s="207"/>
      <c r="I8" s="16">
        <v>112</v>
      </c>
      <c r="J8" s="17">
        <v>155705730</v>
      </c>
      <c r="K8" s="17">
        <f>J8-105388455</f>
        <v>50317275</v>
      </c>
      <c r="L8" s="17">
        <v>159048800</v>
      </c>
      <c r="M8" s="17">
        <f>L8-111231678</f>
        <v>47817122</v>
      </c>
      <c r="N8" s="11"/>
      <c r="O8" s="11"/>
      <c r="P8" s="11"/>
    </row>
    <row r="9" spans="1:16" ht="13.5">
      <c r="A9" s="205" t="s">
        <v>84</v>
      </c>
      <c r="B9" s="206"/>
      <c r="C9" s="206"/>
      <c r="D9" s="206"/>
      <c r="E9" s="206"/>
      <c r="F9" s="206"/>
      <c r="G9" s="206"/>
      <c r="H9" s="207"/>
      <c r="I9" s="16">
        <v>113</v>
      </c>
      <c r="J9" s="17">
        <v>17692830</v>
      </c>
      <c r="K9" s="17">
        <f>J9-13798060</f>
        <v>3894770</v>
      </c>
      <c r="L9" s="17">
        <v>6429826</v>
      </c>
      <c r="M9" s="17">
        <f>L9-4380529</f>
        <v>2049297</v>
      </c>
      <c r="N9" s="11"/>
      <c r="O9" s="11"/>
      <c r="P9" s="11"/>
    </row>
    <row r="10" spans="1:16" ht="13.5">
      <c r="A10" s="205" t="s">
        <v>280</v>
      </c>
      <c r="B10" s="206"/>
      <c r="C10" s="206"/>
      <c r="D10" s="206"/>
      <c r="E10" s="206"/>
      <c r="F10" s="206"/>
      <c r="G10" s="206"/>
      <c r="H10" s="207"/>
      <c r="I10" s="16">
        <v>114</v>
      </c>
      <c r="J10" s="18">
        <f>J11+J12+J16+J20+J21+J22+J25+J26</f>
        <v>202703059</v>
      </c>
      <c r="K10" s="18">
        <f>K11+K12+K16+K20+K21+K22+K25+K26</f>
        <v>54881269</v>
      </c>
      <c r="L10" s="18">
        <f>L11+L12+L16+L20+L21+L22+L25+L26</f>
        <v>176246870</v>
      </c>
      <c r="M10" s="18">
        <f>M11+M12+M16+M20+M21+M22+M25+M26</f>
        <v>47327241</v>
      </c>
      <c r="N10" s="11"/>
      <c r="O10" s="11"/>
      <c r="P10" s="11"/>
    </row>
    <row r="11" spans="1:16" ht="28.5" customHeight="1">
      <c r="A11" s="205" t="s">
        <v>85</v>
      </c>
      <c r="B11" s="206"/>
      <c r="C11" s="206"/>
      <c r="D11" s="206"/>
      <c r="E11" s="206"/>
      <c r="F11" s="206"/>
      <c r="G11" s="206"/>
      <c r="H11" s="207"/>
      <c r="I11" s="16">
        <v>115</v>
      </c>
      <c r="J11" s="17">
        <v>76609</v>
      </c>
      <c r="K11" s="17">
        <v>4296036</v>
      </c>
      <c r="L11" s="17">
        <v>847567</v>
      </c>
      <c r="M11" s="17">
        <f>L11-1172393</f>
        <v>-324826</v>
      </c>
      <c r="N11" s="11"/>
      <c r="O11" s="11"/>
      <c r="P11" s="11"/>
    </row>
    <row r="12" spans="1:16" ht="13.5">
      <c r="A12" s="205" t="s">
        <v>281</v>
      </c>
      <c r="B12" s="206"/>
      <c r="C12" s="206"/>
      <c r="D12" s="206"/>
      <c r="E12" s="206"/>
      <c r="F12" s="206"/>
      <c r="G12" s="206"/>
      <c r="H12" s="207"/>
      <c r="I12" s="16">
        <v>116</v>
      </c>
      <c r="J12" s="19">
        <f>SUM(J13:J15)</f>
        <v>70893853</v>
      </c>
      <c r="K12" s="19">
        <f>SUM(K13:K15)</f>
        <v>20270056</v>
      </c>
      <c r="L12" s="19">
        <f>SUM(L13:L15)</f>
        <v>72733023</v>
      </c>
      <c r="M12" s="19">
        <f>SUM(M13:M15)</f>
        <v>21857930</v>
      </c>
      <c r="N12" s="11"/>
      <c r="O12" s="11"/>
      <c r="P12" s="11"/>
    </row>
    <row r="13" spans="1:16" ht="13.5">
      <c r="A13" s="202" t="s">
        <v>111</v>
      </c>
      <c r="B13" s="203"/>
      <c r="C13" s="203"/>
      <c r="D13" s="203"/>
      <c r="E13" s="203"/>
      <c r="F13" s="203"/>
      <c r="G13" s="203"/>
      <c r="H13" s="204"/>
      <c r="I13" s="16">
        <v>117</v>
      </c>
      <c r="J13" s="17">
        <v>45352475</v>
      </c>
      <c r="K13" s="17">
        <f>J13-33635566</f>
        <v>11716909</v>
      </c>
      <c r="L13" s="17">
        <v>43063791</v>
      </c>
      <c r="M13" s="17">
        <f>L13-30314516</f>
        <v>12749275</v>
      </c>
      <c r="N13" s="11"/>
      <c r="O13" s="11"/>
      <c r="P13" s="11"/>
    </row>
    <row r="14" spans="1:16" ht="13.5">
      <c r="A14" s="202" t="s">
        <v>112</v>
      </c>
      <c r="B14" s="203"/>
      <c r="C14" s="203"/>
      <c r="D14" s="203"/>
      <c r="E14" s="203"/>
      <c r="F14" s="203"/>
      <c r="G14" s="203"/>
      <c r="H14" s="204"/>
      <c r="I14" s="16">
        <v>118</v>
      </c>
      <c r="J14" s="17">
        <v>12257988</v>
      </c>
      <c r="K14" s="17">
        <f>J14-7308224</f>
        <v>4949764</v>
      </c>
      <c r="L14" s="17">
        <v>15462282</v>
      </c>
      <c r="M14" s="17">
        <f>L14-11633301</f>
        <v>3828981</v>
      </c>
      <c r="N14" s="11"/>
      <c r="O14" s="11"/>
      <c r="P14" s="11"/>
    </row>
    <row r="15" spans="1:16" ht="13.5">
      <c r="A15" s="202" t="s">
        <v>42</v>
      </c>
      <c r="B15" s="203"/>
      <c r="C15" s="203"/>
      <c r="D15" s="203"/>
      <c r="E15" s="203"/>
      <c r="F15" s="203"/>
      <c r="G15" s="203"/>
      <c r="H15" s="204"/>
      <c r="I15" s="16">
        <v>119</v>
      </c>
      <c r="J15" s="17">
        <v>13283390</v>
      </c>
      <c r="K15" s="17">
        <f>J15-9680007</f>
        <v>3603383</v>
      </c>
      <c r="L15" s="17">
        <v>14206950</v>
      </c>
      <c r="M15" s="17">
        <f>L15-8927276</f>
        <v>5279674</v>
      </c>
      <c r="N15" s="11"/>
      <c r="O15" s="11"/>
      <c r="P15" s="11"/>
    </row>
    <row r="16" spans="1:16" ht="13.5">
      <c r="A16" s="205" t="s">
        <v>282</v>
      </c>
      <c r="B16" s="206"/>
      <c r="C16" s="206"/>
      <c r="D16" s="206"/>
      <c r="E16" s="206"/>
      <c r="F16" s="206"/>
      <c r="G16" s="206"/>
      <c r="H16" s="207"/>
      <c r="I16" s="16">
        <v>120</v>
      </c>
      <c r="J16" s="19">
        <f>SUM(J17:J19)</f>
        <v>83870082</v>
      </c>
      <c r="K16" s="19">
        <f>SUM(K17:K19)</f>
        <v>18678962</v>
      </c>
      <c r="L16" s="19">
        <f>SUM(L17:L19)</f>
        <v>71980113</v>
      </c>
      <c r="M16" s="19">
        <f>SUM(M17:M19)</f>
        <v>17908687</v>
      </c>
      <c r="N16" s="11"/>
      <c r="O16" s="11"/>
      <c r="P16" s="11"/>
    </row>
    <row r="17" spans="1:16" ht="13.5">
      <c r="A17" s="202" t="s">
        <v>43</v>
      </c>
      <c r="B17" s="203"/>
      <c r="C17" s="203"/>
      <c r="D17" s="203"/>
      <c r="E17" s="203"/>
      <c r="F17" s="203"/>
      <c r="G17" s="203"/>
      <c r="H17" s="204"/>
      <c r="I17" s="16">
        <v>121</v>
      </c>
      <c r="J17" s="20">
        <v>53847476</v>
      </c>
      <c r="K17" s="17">
        <f>J17-42466195</f>
        <v>11381281</v>
      </c>
      <c r="L17" s="20">
        <v>47022966</v>
      </c>
      <c r="M17" s="17">
        <f>L17-35331098</f>
        <v>11691868</v>
      </c>
      <c r="N17" s="11"/>
      <c r="O17" s="11"/>
      <c r="P17" s="11"/>
    </row>
    <row r="18" spans="1:16" ht="13.5">
      <c r="A18" s="202" t="s">
        <v>44</v>
      </c>
      <c r="B18" s="203"/>
      <c r="C18" s="203"/>
      <c r="D18" s="203"/>
      <c r="E18" s="203"/>
      <c r="F18" s="203"/>
      <c r="G18" s="203"/>
      <c r="H18" s="204"/>
      <c r="I18" s="16">
        <v>122</v>
      </c>
      <c r="J18" s="20">
        <v>17990399</v>
      </c>
      <c r="K18" s="17">
        <f>J18-13453316</f>
        <v>4537083</v>
      </c>
      <c r="L18" s="20">
        <v>14323129</v>
      </c>
      <c r="M18" s="17">
        <f>L18-10751440</f>
        <v>3571689</v>
      </c>
      <c r="N18" s="11"/>
      <c r="O18" s="11"/>
      <c r="P18" s="11"/>
    </row>
    <row r="19" spans="1:16" ht="13.5">
      <c r="A19" s="202" t="s">
        <v>45</v>
      </c>
      <c r="B19" s="203"/>
      <c r="C19" s="203"/>
      <c r="D19" s="203"/>
      <c r="E19" s="203"/>
      <c r="F19" s="203"/>
      <c r="G19" s="203"/>
      <c r="H19" s="204"/>
      <c r="I19" s="16">
        <v>123</v>
      </c>
      <c r="J19" s="17">
        <v>12032207</v>
      </c>
      <c r="K19" s="17">
        <f>J19-9271609</f>
        <v>2760598</v>
      </c>
      <c r="L19" s="20">
        <v>10634018</v>
      </c>
      <c r="M19" s="17">
        <f>L19-7988888</f>
        <v>2645130</v>
      </c>
      <c r="N19" s="11"/>
      <c r="O19" s="11"/>
      <c r="P19" s="11"/>
    </row>
    <row r="20" spans="1:16" ht="13.5">
      <c r="A20" s="205" t="s">
        <v>86</v>
      </c>
      <c r="B20" s="206"/>
      <c r="C20" s="206"/>
      <c r="D20" s="206"/>
      <c r="E20" s="206"/>
      <c r="F20" s="206"/>
      <c r="G20" s="206"/>
      <c r="H20" s="207"/>
      <c r="I20" s="16">
        <v>124</v>
      </c>
      <c r="J20" s="17">
        <v>8548639</v>
      </c>
      <c r="K20" s="17">
        <f>J20-6469381</f>
        <v>2079258</v>
      </c>
      <c r="L20" s="17">
        <v>8345147</v>
      </c>
      <c r="M20" s="17">
        <f>L20-6268396</f>
        <v>2076751</v>
      </c>
      <c r="N20" s="11"/>
      <c r="O20" s="11"/>
      <c r="P20" s="11"/>
    </row>
    <row r="21" spans="1:16" ht="13.5">
      <c r="A21" s="205" t="s">
        <v>87</v>
      </c>
      <c r="B21" s="206"/>
      <c r="C21" s="206"/>
      <c r="D21" s="206"/>
      <c r="E21" s="206"/>
      <c r="F21" s="206"/>
      <c r="G21" s="206"/>
      <c r="H21" s="207"/>
      <c r="I21" s="16">
        <v>125</v>
      </c>
      <c r="J21" s="17">
        <v>30036137</v>
      </c>
      <c r="K21" s="17">
        <f>J21-22817867</f>
        <v>7218270</v>
      </c>
      <c r="L21" s="17">
        <v>17502788</v>
      </c>
      <c r="M21" s="17">
        <f>L21-13134623</f>
        <v>4368165</v>
      </c>
      <c r="N21" s="11"/>
      <c r="O21" s="11"/>
      <c r="P21" s="11"/>
    </row>
    <row r="22" spans="1:16" ht="13.5">
      <c r="A22" s="205" t="s">
        <v>283</v>
      </c>
      <c r="B22" s="206"/>
      <c r="C22" s="206"/>
      <c r="D22" s="206"/>
      <c r="E22" s="206"/>
      <c r="F22" s="206"/>
      <c r="G22" s="206"/>
      <c r="H22" s="207"/>
      <c r="I22" s="16">
        <v>126</v>
      </c>
      <c r="J22" s="19">
        <f>SUM(J23:J24)</f>
        <v>1902357</v>
      </c>
      <c r="K22" s="19">
        <f>SUM(K23:K24)</f>
        <v>1902357</v>
      </c>
      <c r="L22" s="19">
        <f>SUM(L23:L24)</f>
        <v>907933</v>
      </c>
      <c r="M22" s="19">
        <f>SUM(M23:M24)</f>
        <v>744925</v>
      </c>
      <c r="N22" s="11"/>
      <c r="O22" s="11"/>
      <c r="P22" s="11"/>
    </row>
    <row r="23" spans="1:16" ht="14.25">
      <c r="A23" s="202" t="s">
        <v>103</v>
      </c>
      <c r="B23" s="203"/>
      <c r="C23" s="203"/>
      <c r="D23" s="203"/>
      <c r="E23" s="203"/>
      <c r="F23" s="203"/>
      <c r="G23" s="203"/>
      <c r="H23" s="204"/>
      <c r="I23" s="16">
        <v>127</v>
      </c>
      <c r="J23" s="123"/>
      <c r="K23" s="123"/>
      <c r="L23" s="17"/>
      <c r="M23" s="17">
        <f>L23</f>
        <v>0</v>
      </c>
      <c r="N23" s="11"/>
      <c r="O23" s="11"/>
      <c r="P23" s="11"/>
    </row>
    <row r="24" spans="1:16" ht="13.5">
      <c r="A24" s="202" t="s">
        <v>104</v>
      </c>
      <c r="B24" s="203"/>
      <c r="C24" s="203"/>
      <c r="D24" s="203"/>
      <c r="E24" s="203"/>
      <c r="F24" s="203"/>
      <c r="G24" s="203"/>
      <c r="H24" s="204"/>
      <c r="I24" s="16">
        <v>128</v>
      </c>
      <c r="J24" s="17">
        <v>1902357</v>
      </c>
      <c r="K24" s="17">
        <f>J24-0</f>
        <v>1902357</v>
      </c>
      <c r="L24" s="17">
        <v>907933</v>
      </c>
      <c r="M24" s="17">
        <f>L24-163008</f>
        <v>744925</v>
      </c>
      <c r="N24" s="11"/>
      <c r="O24" s="11"/>
      <c r="P24" s="11"/>
    </row>
    <row r="25" spans="1:16" ht="15">
      <c r="A25" s="205" t="s">
        <v>88</v>
      </c>
      <c r="B25" s="206"/>
      <c r="C25" s="206"/>
      <c r="D25" s="206"/>
      <c r="E25" s="206"/>
      <c r="F25" s="206"/>
      <c r="G25" s="206"/>
      <c r="H25" s="207"/>
      <c r="I25" s="16">
        <v>129</v>
      </c>
      <c r="J25" s="124"/>
      <c r="K25" s="124">
        <f>J25</f>
        <v>0</v>
      </c>
      <c r="L25" s="17"/>
      <c r="M25" s="17">
        <f>L25</f>
        <v>0</v>
      </c>
      <c r="N25" s="11"/>
      <c r="O25" s="11"/>
      <c r="P25" s="11"/>
    </row>
    <row r="26" spans="1:16" ht="13.5">
      <c r="A26" s="205" t="s">
        <v>31</v>
      </c>
      <c r="B26" s="206"/>
      <c r="C26" s="206"/>
      <c r="D26" s="206"/>
      <c r="E26" s="206"/>
      <c r="F26" s="206"/>
      <c r="G26" s="206"/>
      <c r="H26" s="207"/>
      <c r="I26" s="16">
        <v>130</v>
      </c>
      <c r="J26" s="17">
        <v>7375382</v>
      </c>
      <c r="K26" s="17">
        <f>J26-6939052</f>
        <v>436330</v>
      </c>
      <c r="L26" s="17">
        <v>3930299</v>
      </c>
      <c r="M26" s="17">
        <f>L26-3234690</f>
        <v>695609</v>
      </c>
      <c r="N26" s="11"/>
      <c r="O26" s="11"/>
      <c r="P26" s="11"/>
    </row>
    <row r="27" spans="1:16" ht="27.75" customHeight="1">
      <c r="A27" s="205" t="s">
        <v>284</v>
      </c>
      <c r="B27" s="206"/>
      <c r="C27" s="206"/>
      <c r="D27" s="206"/>
      <c r="E27" s="206"/>
      <c r="F27" s="206"/>
      <c r="G27" s="206"/>
      <c r="H27" s="207"/>
      <c r="I27" s="16">
        <v>131</v>
      </c>
      <c r="J27" s="18">
        <f>SUM(J28:J32)</f>
        <v>2780909</v>
      </c>
      <c r="K27" s="18">
        <f>SUM(K28:K32)</f>
        <v>1738425</v>
      </c>
      <c r="L27" s="18">
        <f>SUM(L28:L32)</f>
        <v>3310075</v>
      </c>
      <c r="M27" s="18">
        <f>SUM(M28:M32)</f>
        <v>1544498</v>
      </c>
      <c r="N27" s="11"/>
      <c r="O27" s="11"/>
      <c r="P27" s="11"/>
    </row>
    <row r="28" spans="1:16" ht="36.75" customHeight="1">
      <c r="A28" s="205" t="s">
        <v>174</v>
      </c>
      <c r="B28" s="206"/>
      <c r="C28" s="206"/>
      <c r="D28" s="206"/>
      <c r="E28" s="206"/>
      <c r="F28" s="206"/>
      <c r="G28" s="206"/>
      <c r="H28" s="207"/>
      <c r="I28" s="16">
        <v>132</v>
      </c>
      <c r="J28" s="17">
        <v>1038570</v>
      </c>
      <c r="K28" s="17">
        <f>J28-0</f>
        <v>1038570</v>
      </c>
      <c r="L28" s="17">
        <v>915965</v>
      </c>
      <c r="M28" s="17">
        <f>L28</f>
        <v>915965</v>
      </c>
      <c r="N28" s="11"/>
      <c r="O28" s="11"/>
      <c r="P28" s="11"/>
    </row>
    <row r="29" spans="1:16" ht="31.5" customHeight="1">
      <c r="A29" s="205" t="s">
        <v>118</v>
      </c>
      <c r="B29" s="206"/>
      <c r="C29" s="206"/>
      <c r="D29" s="206"/>
      <c r="E29" s="206"/>
      <c r="F29" s="206"/>
      <c r="G29" s="206"/>
      <c r="H29" s="207"/>
      <c r="I29" s="16">
        <v>133</v>
      </c>
      <c r="J29" s="17">
        <v>1742339</v>
      </c>
      <c r="K29" s="17">
        <f>J29-1042484</f>
        <v>699855</v>
      </c>
      <c r="L29" s="17">
        <v>2394110</v>
      </c>
      <c r="M29" s="17">
        <f>L29-1765577</f>
        <v>628533</v>
      </c>
      <c r="N29" s="11"/>
      <c r="O29" s="11"/>
      <c r="P29" s="11"/>
    </row>
    <row r="30" spans="1:16" ht="25.5" customHeight="1">
      <c r="A30" s="205" t="s">
        <v>300</v>
      </c>
      <c r="B30" s="206"/>
      <c r="C30" s="206"/>
      <c r="D30" s="206"/>
      <c r="E30" s="206"/>
      <c r="F30" s="206"/>
      <c r="G30" s="206"/>
      <c r="H30" s="207"/>
      <c r="I30" s="16">
        <v>134</v>
      </c>
      <c r="J30" s="17"/>
      <c r="K30" s="17">
        <v>0</v>
      </c>
      <c r="L30" s="17"/>
      <c r="M30" s="17">
        <f>L30</f>
        <v>0</v>
      </c>
      <c r="N30" s="11"/>
      <c r="O30" s="11"/>
      <c r="P30" s="11"/>
    </row>
    <row r="31" spans="1:16" ht="13.5">
      <c r="A31" s="205" t="s">
        <v>170</v>
      </c>
      <c r="B31" s="206"/>
      <c r="C31" s="206"/>
      <c r="D31" s="206"/>
      <c r="E31" s="206"/>
      <c r="F31" s="206"/>
      <c r="G31" s="206"/>
      <c r="H31" s="207"/>
      <c r="I31" s="16">
        <v>135</v>
      </c>
      <c r="J31" s="17"/>
      <c r="K31" s="17">
        <v>0</v>
      </c>
      <c r="L31" s="17"/>
      <c r="M31" s="17">
        <f>L31</f>
        <v>0</v>
      </c>
      <c r="N31" s="11"/>
      <c r="O31" s="11"/>
      <c r="P31" s="11"/>
    </row>
    <row r="32" spans="1:16" ht="13.5">
      <c r="A32" s="205" t="s">
        <v>105</v>
      </c>
      <c r="B32" s="206"/>
      <c r="C32" s="206"/>
      <c r="D32" s="206"/>
      <c r="E32" s="206"/>
      <c r="F32" s="206"/>
      <c r="G32" s="206"/>
      <c r="H32" s="207"/>
      <c r="I32" s="16">
        <v>136</v>
      </c>
      <c r="J32" s="17"/>
      <c r="K32" s="17">
        <v>0</v>
      </c>
      <c r="L32" s="17"/>
      <c r="M32" s="17">
        <f>L32</f>
        <v>0</v>
      </c>
      <c r="N32" s="11"/>
      <c r="O32" s="11"/>
      <c r="P32" s="11"/>
    </row>
    <row r="33" spans="1:16" ht="13.5">
      <c r="A33" s="205" t="s">
        <v>285</v>
      </c>
      <c r="B33" s="206"/>
      <c r="C33" s="206"/>
      <c r="D33" s="206"/>
      <c r="E33" s="206"/>
      <c r="F33" s="206"/>
      <c r="G33" s="206"/>
      <c r="H33" s="207"/>
      <c r="I33" s="16">
        <v>137</v>
      </c>
      <c r="J33" s="18">
        <f>SUM(J34:J37)</f>
        <v>10993575</v>
      </c>
      <c r="K33" s="18">
        <f>SUM(K34:K37)</f>
        <v>6453654</v>
      </c>
      <c r="L33" s="18">
        <f>SUM(L34:L37)</f>
        <v>10495314</v>
      </c>
      <c r="M33" s="18">
        <f>SUM(M34:M37)</f>
        <v>5022403</v>
      </c>
      <c r="N33" s="11"/>
      <c r="O33" s="11"/>
      <c r="P33" s="11"/>
    </row>
    <row r="34" spans="1:16" ht="27" customHeight="1">
      <c r="A34" s="205" t="s">
        <v>47</v>
      </c>
      <c r="B34" s="206"/>
      <c r="C34" s="206"/>
      <c r="D34" s="206"/>
      <c r="E34" s="206"/>
      <c r="F34" s="206"/>
      <c r="G34" s="206"/>
      <c r="H34" s="207"/>
      <c r="I34" s="16">
        <v>138</v>
      </c>
      <c r="J34" s="17">
        <v>1253318</v>
      </c>
      <c r="K34" s="17">
        <f>J34-93554</f>
        <v>1159764</v>
      </c>
      <c r="L34" s="17">
        <v>1428308</v>
      </c>
      <c r="M34" s="17">
        <f>L34-122473</f>
        <v>1305835</v>
      </c>
      <c r="N34" s="11"/>
      <c r="O34" s="11"/>
      <c r="P34" s="11"/>
    </row>
    <row r="35" spans="1:16" ht="25.5" customHeight="1">
      <c r="A35" s="205" t="s">
        <v>46</v>
      </c>
      <c r="B35" s="206"/>
      <c r="C35" s="206"/>
      <c r="D35" s="206"/>
      <c r="E35" s="206"/>
      <c r="F35" s="206"/>
      <c r="G35" s="206"/>
      <c r="H35" s="207"/>
      <c r="I35" s="16">
        <v>139</v>
      </c>
      <c r="J35" s="17">
        <v>7440843</v>
      </c>
      <c r="K35" s="17">
        <f>J35-4370991</f>
        <v>3069852</v>
      </c>
      <c r="L35" s="17">
        <v>8341340</v>
      </c>
      <c r="M35" s="17">
        <f>L35-5177751</f>
        <v>3163589</v>
      </c>
      <c r="N35" s="11"/>
      <c r="O35" s="11"/>
      <c r="P35" s="11"/>
    </row>
    <row r="36" spans="1:16" ht="13.5">
      <c r="A36" s="205" t="s">
        <v>171</v>
      </c>
      <c r="B36" s="206"/>
      <c r="C36" s="206"/>
      <c r="D36" s="206"/>
      <c r="E36" s="206"/>
      <c r="F36" s="206"/>
      <c r="G36" s="206"/>
      <c r="H36" s="207"/>
      <c r="I36" s="16">
        <v>140</v>
      </c>
      <c r="J36" s="17">
        <v>2182726</v>
      </c>
      <c r="K36" s="17">
        <f>J36-0</f>
        <v>2182726</v>
      </c>
      <c r="L36" s="17">
        <v>436545</v>
      </c>
      <c r="M36" s="17">
        <f>L36-0</f>
        <v>436545</v>
      </c>
      <c r="N36" s="11"/>
      <c r="O36" s="11"/>
      <c r="P36" s="11"/>
    </row>
    <row r="37" spans="1:16" ht="13.5">
      <c r="A37" s="205" t="s">
        <v>48</v>
      </c>
      <c r="B37" s="206"/>
      <c r="C37" s="206"/>
      <c r="D37" s="206"/>
      <c r="E37" s="206"/>
      <c r="F37" s="206"/>
      <c r="G37" s="206"/>
      <c r="H37" s="207"/>
      <c r="I37" s="16">
        <v>141</v>
      </c>
      <c r="J37" s="17">
        <v>116688</v>
      </c>
      <c r="K37" s="17">
        <f>J37-75376</f>
        <v>41312</v>
      </c>
      <c r="L37" s="17">
        <v>289121</v>
      </c>
      <c r="M37" s="17">
        <f>L37-172687</f>
        <v>116434</v>
      </c>
      <c r="N37" s="11"/>
      <c r="O37" s="11"/>
      <c r="P37" s="11"/>
    </row>
    <row r="38" spans="1:16" ht="13.5">
      <c r="A38" s="205" t="s">
        <v>150</v>
      </c>
      <c r="B38" s="206"/>
      <c r="C38" s="206"/>
      <c r="D38" s="206"/>
      <c r="E38" s="206"/>
      <c r="F38" s="206"/>
      <c r="G38" s="206"/>
      <c r="H38" s="207"/>
      <c r="I38" s="16">
        <v>142</v>
      </c>
      <c r="J38" s="17"/>
      <c r="K38" s="17">
        <f>J38</f>
        <v>0</v>
      </c>
      <c r="L38" s="17"/>
      <c r="M38" s="17">
        <f>L38</f>
        <v>0</v>
      </c>
      <c r="N38" s="11"/>
      <c r="O38" s="11"/>
      <c r="P38" s="11"/>
    </row>
    <row r="39" spans="1:16" ht="13.5">
      <c r="A39" s="205" t="s">
        <v>151</v>
      </c>
      <c r="B39" s="206"/>
      <c r="C39" s="206"/>
      <c r="D39" s="206"/>
      <c r="E39" s="206"/>
      <c r="F39" s="206"/>
      <c r="G39" s="206"/>
      <c r="H39" s="207"/>
      <c r="I39" s="16">
        <v>143</v>
      </c>
      <c r="J39" s="17"/>
      <c r="K39" s="17">
        <f>J39</f>
        <v>0</v>
      </c>
      <c r="L39" s="17"/>
      <c r="M39" s="17">
        <f>L39</f>
        <v>0</v>
      </c>
      <c r="N39" s="11"/>
      <c r="O39" s="11"/>
      <c r="P39" s="11"/>
    </row>
    <row r="40" spans="1:16" ht="13.5">
      <c r="A40" s="205" t="s">
        <v>172</v>
      </c>
      <c r="B40" s="206"/>
      <c r="C40" s="206"/>
      <c r="D40" s="206"/>
      <c r="E40" s="206"/>
      <c r="F40" s="206"/>
      <c r="G40" s="206"/>
      <c r="H40" s="207"/>
      <c r="I40" s="16">
        <v>144</v>
      </c>
      <c r="J40" s="17"/>
      <c r="K40" s="17">
        <f>J40</f>
        <v>0</v>
      </c>
      <c r="L40" s="17"/>
      <c r="M40" s="17">
        <f>L40</f>
        <v>0</v>
      </c>
      <c r="N40" s="11"/>
      <c r="O40" s="11"/>
      <c r="P40" s="11"/>
    </row>
    <row r="41" spans="1:16" ht="13.5">
      <c r="A41" s="205" t="s">
        <v>173</v>
      </c>
      <c r="B41" s="206"/>
      <c r="C41" s="206"/>
      <c r="D41" s="206"/>
      <c r="E41" s="206"/>
      <c r="F41" s="206"/>
      <c r="G41" s="206"/>
      <c r="H41" s="207"/>
      <c r="I41" s="16">
        <v>145</v>
      </c>
      <c r="J41" s="17"/>
      <c r="K41" s="17">
        <f>J41</f>
        <v>0</v>
      </c>
      <c r="L41" s="17"/>
      <c r="M41" s="17">
        <f>L41</f>
        <v>0</v>
      </c>
      <c r="N41" s="11"/>
      <c r="O41" s="11"/>
      <c r="P41" s="11"/>
    </row>
    <row r="42" spans="1:16" ht="13.5">
      <c r="A42" s="205" t="s">
        <v>286</v>
      </c>
      <c r="B42" s="206"/>
      <c r="C42" s="206"/>
      <c r="D42" s="206"/>
      <c r="E42" s="206"/>
      <c r="F42" s="206"/>
      <c r="G42" s="206"/>
      <c r="H42" s="207"/>
      <c r="I42" s="16">
        <v>146</v>
      </c>
      <c r="J42" s="18">
        <f>J7+J27+J38+J40</f>
        <v>176179469</v>
      </c>
      <c r="K42" s="18">
        <f>K7+K27+K38+K40</f>
        <v>55950470</v>
      </c>
      <c r="L42" s="18">
        <f>L7+L27+L38+L40</f>
        <v>168788701</v>
      </c>
      <c r="M42" s="18">
        <f>M7+M27+M38+M40</f>
        <v>51410917</v>
      </c>
      <c r="N42" s="11"/>
      <c r="O42" s="11"/>
      <c r="P42" s="11"/>
    </row>
    <row r="43" spans="1:16" ht="13.5">
      <c r="A43" s="205" t="s">
        <v>287</v>
      </c>
      <c r="B43" s="206"/>
      <c r="C43" s="206"/>
      <c r="D43" s="206"/>
      <c r="E43" s="206"/>
      <c r="F43" s="206"/>
      <c r="G43" s="206"/>
      <c r="H43" s="207"/>
      <c r="I43" s="16">
        <v>147</v>
      </c>
      <c r="J43" s="18">
        <f>J10+J33+J39+J41</f>
        <v>213696634</v>
      </c>
      <c r="K43" s="18">
        <f>K10+K33+K39+K41</f>
        <v>61334923</v>
      </c>
      <c r="L43" s="18">
        <f>L10+L33+L39+L41</f>
        <v>186742184</v>
      </c>
      <c r="M43" s="18">
        <f>M10+M33+M39+M41</f>
        <v>52349644</v>
      </c>
      <c r="N43" s="11"/>
      <c r="O43" s="11"/>
      <c r="P43" s="11"/>
    </row>
    <row r="44" spans="1:16" ht="13.5">
      <c r="A44" s="205" t="s">
        <v>288</v>
      </c>
      <c r="B44" s="206"/>
      <c r="C44" s="206"/>
      <c r="D44" s="206"/>
      <c r="E44" s="206"/>
      <c r="F44" s="206"/>
      <c r="G44" s="206"/>
      <c r="H44" s="207"/>
      <c r="I44" s="16">
        <v>148</v>
      </c>
      <c r="J44" s="18">
        <f>J42-J43</f>
        <v>-37517165</v>
      </c>
      <c r="K44" s="18">
        <f>K42-K43</f>
        <v>-5384453</v>
      </c>
      <c r="L44" s="18">
        <f>L42-L43</f>
        <v>-17953483</v>
      </c>
      <c r="M44" s="18">
        <f>M42-M43</f>
        <v>-938727</v>
      </c>
      <c r="N44" s="11"/>
      <c r="O44" s="11"/>
      <c r="P44" s="11"/>
    </row>
    <row r="45" spans="1:16" ht="13.5">
      <c r="A45" s="208" t="s">
        <v>166</v>
      </c>
      <c r="B45" s="209"/>
      <c r="C45" s="209"/>
      <c r="D45" s="209"/>
      <c r="E45" s="209"/>
      <c r="F45" s="209"/>
      <c r="G45" s="209"/>
      <c r="H45" s="210"/>
      <c r="I45" s="16">
        <v>149</v>
      </c>
      <c r="J45" s="19">
        <f>IF(J42&gt;J43,J42-J43,0)</f>
        <v>0</v>
      </c>
      <c r="K45" s="19">
        <f>IF(K42&gt;K43,K42-K43,0)</f>
        <v>0</v>
      </c>
      <c r="L45" s="19">
        <f>IF(L42&gt;L43,L42-L43,0)</f>
        <v>0</v>
      </c>
      <c r="M45" s="19">
        <f>IF(M42&gt;M43,M42-M43,0)</f>
        <v>0</v>
      </c>
      <c r="N45" s="11"/>
      <c r="O45" s="11"/>
      <c r="P45" s="11"/>
    </row>
    <row r="46" spans="1:16" ht="13.5">
      <c r="A46" s="208" t="s">
        <v>167</v>
      </c>
      <c r="B46" s="209"/>
      <c r="C46" s="209"/>
      <c r="D46" s="209"/>
      <c r="E46" s="209"/>
      <c r="F46" s="209"/>
      <c r="G46" s="209"/>
      <c r="H46" s="210"/>
      <c r="I46" s="16">
        <v>150</v>
      </c>
      <c r="J46" s="19">
        <f>IF(J43&gt;J42,J43-J42,0)</f>
        <v>37517165</v>
      </c>
      <c r="K46" s="19">
        <f>IF(K43&gt;K42,K43-K42,0)</f>
        <v>5384453</v>
      </c>
      <c r="L46" s="19">
        <f>IF(L43&gt;L42,L43-L42,0)</f>
        <v>17953483</v>
      </c>
      <c r="M46" s="19">
        <f>IF(M43&gt;M42,M43-M42,0)</f>
        <v>938727</v>
      </c>
      <c r="N46" s="11"/>
      <c r="O46" s="11"/>
      <c r="P46" s="11"/>
    </row>
    <row r="47" spans="1:16" ht="13.5">
      <c r="A47" s="205" t="s">
        <v>165</v>
      </c>
      <c r="B47" s="206"/>
      <c r="C47" s="206"/>
      <c r="D47" s="206"/>
      <c r="E47" s="206"/>
      <c r="F47" s="206"/>
      <c r="G47" s="206"/>
      <c r="H47" s="207"/>
      <c r="I47" s="16">
        <v>151</v>
      </c>
      <c r="J47" s="17"/>
      <c r="K47" s="17"/>
      <c r="L47" s="17"/>
      <c r="M47" s="17"/>
      <c r="N47" s="11"/>
      <c r="O47" s="11"/>
      <c r="P47" s="11"/>
    </row>
    <row r="48" spans="1:16" ht="13.5">
      <c r="A48" s="205" t="s">
        <v>289</v>
      </c>
      <c r="B48" s="206"/>
      <c r="C48" s="206"/>
      <c r="D48" s="206"/>
      <c r="E48" s="206"/>
      <c r="F48" s="206"/>
      <c r="G48" s="206"/>
      <c r="H48" s="207"/>
      <c r="I48" s="16">
        <v>152</v>
      </c>
      <c r="J48" s="18">
        <f>J44-J47</f>
        <v>-37517165</v>
      </c>
      <c r="K48" s="18">
        <f>K44-K47</f>
        <v>-5384453</v>
      </c>
      <c r="L48" s="18">
        <f>L44-L47</f>
        <v>-17953483</v>
      </c>
      <c r="M48" s="18">
        <f>M44-M47</f>
        <v>-938727</v>
      </c>
      <c r="N48" s="11"/>
      <c r="O48" s="11"/>
      <c r="P48" s="11"/>
    </row>
    <row r="49" spans="1:16" ht="13.5">
      <c r="A49" s="208" t="s">
        <v>148</v>
      </c>
      <c r="B49" s="209"/>
      <c r="C49" s="209"/>
      <c r="D49" s="209"/>
      <c r="E49" s="209"/>
      <c r="F49" s="209"/>
      <c r="G49" s="209"/>
      <c r="H49" s="210"/>
      <c r="I49" s="16">
        <v>153</v>
      </c>
      <c r="J49" s="19">
        <f>IF(J48&gt;0,J48,0)</f>
        <v>0</v>
      </c>
      <c r="K49" s="19">
        <f>IF(K48&gt;0,K48,0)</f>
        <v>0</v>
      </c>
      <c r="L49" s="19">
        <f>IF(L48&gt;0,L48,0)</f>
        <v>0</v>
      </c>
      <c r="M49" s="19">
        <f>IF(M48&gt;0,M48,0)</f>
        <v>0</v>
      </c>
      <c r="N49" s="11"/>
      <c r="O49" s="11"/>
      <c r="P49" s="11"/>
    </row>
    <row r="50" spans="1:16" ht="13.5">
      <c r="A50" s="241" t="s">
        <v>168</v>
      </c>
      <c r="B50" s="242"/>
      <c r="C50" s="242"/>
      <c r="D50" s="242"/>
      <c r="E50" s="242"/>
      <c r="F50" s="242"/>
      <c r="G50" s="242"/>
      <c r="H50" s="243"/>
      <c r="I50" s="21">
        <v>154</v>
      </c>
      <c r="J50" s="22">
        <f>IF(J48&lt;0,-J48,0)</f>
        <v>37517165</v>
      </c>
      <c r="K50" s="22">
        <f>IF(K48&lt;0,-K48,0)</f>
        <v>5384453</v>
      </c>
      <c r="L50" s="22">
        <f>IF(L48&lt;0,-L48,0)</f>
        <v>17953483</v>
      </c>
      <c r="M50" s="22">
        <f>IF(M48&lt;0,-M48,0)</f>
        <v>938727</v>
      </c>
      <c r="N50" s="11"/>
      <c r="O50" s="11"/>
      <c r="P50" s="11"/>
    </row>
    <row r="51" spans="1:14" ht="12.75" customHeight="1">
      <c r="A51" s="194" t="s">
        <v>248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1"/>
    </row>
    <row r="52" spans="1:14" ht="12.75" customHeight="1">
      <c r="A52" s="198" t="s">
        <v>144</v>
      </c>
      <c r="B52" s="199"/>
      <c r="C52" s="199"/>
      <c r="D52" s="199"/>
      <c r="E52" s="199"/>
      <c r="F52" s="199"/>
      <c r="G52" s="199"/>
      <c r="H52" s="199"/>
      <c r="I52" s="23"/>
      <c r="J52" s="23"/>
      <c r="K52" s="23"/>
      <c r="L52" s="23"/>
      <c r="M52" s="24"/>
      <c r="N52" s="11"/>
    </row>
    <row r="53" spans="1:14" ht="13.5">
      <c r="A53" s="238" t="s">
        <v>181</v>
      </c>
      <c r="B53" s="239"/>
      <c r="C53" s="239"/>
      <c r="D53" s="239"/>
      <c r="E53" s="239"/>
      <c r="F53" s="239"/>
      <c r="G53" s="239"/>
      <c r="H53" s="240"/>
      <c r="I53" s="16">
        <v>155</v>
      </c>
      <c r="J53" s="17"/>
      <c r="K53" s="17"/>
      <c r="L53" s="17"/>
      <c r="M53" s="17"/>
      <c r="N53" s="11"/>
    </row>
    <row r="54" spans="1:14" ht="13.5">
      <c r="A54" s="238" t="s">
        <v>182</v>
      </c>
      <c r="B54" s="239"/>
      <c r="C54" s="239"/>
      <c r="D54" s="239"/>
      <c r="E54" s="239"/>
      <c r="F54" s="239"/>
      <c r="G54" s="239"/>
      <c r="H54" s="240"/>
      <c r="I54" s="16">
        <v>156</v>
      </c>
      <c r="J54" s="25"/>
      <c r="K54" s="25"/>
      <c r="L54" s="25"/>
      <c r="M54" s="25"/>
      <c r="N54" s="11"/>
    </row>
    <row r="55" spans="1:14" ht="12.75" customHeight="1">
      <c r="A55" s="194" t="s">
        <v>146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1"/>
    </row>
    <row r="56" spans="1:16" ht="13.5">
      <c r="A56" s="198" t="s">
        <v>156</v>
      </c>
      <c r="B56" s="199"/>
      <c r="C56" s="199"/>
      <c r="D56" s="199"/>
      <c r="E56" s="199"/>
      <c r="F56" s="199"/>
      <c r="G56" s="199"/>
      <c r="H56" s="216"/>
      <c r="I56" s="26">
        <v>157</v>
      </c>
      <c r="J56" s="27">
        <f>J48</f>
        <v>-37517165</v>
      </c>
      <c r="K56" s="27">
        <f>K48</f>
        <v>-5384453</v>
      </c>
      <c r="L56" s="27">
        <f>L48</f>
        <v>-17953483</v>
      </c>
      <c r="M56" s="27">
        <f>M48</f>
        <v>-938727</v>
      </c>
      <c r="N56" s="11"/>
      <c r="P56" s="11"/>
    </row>
    <row r="57" spans="1:16" ht="13.5">
      <c r="A57" s="205" t="s">
        <v>290</v>
      </c>
      <c r="B57" s="206"/>
      <c r="C57" s="206"/>
      <c r="D57" s="206"/>
      <c r="E57" s="206"/>
      <c r="F57" s="206"/>
      <c r="G57" s="206"/>
      <c r="H57" s="207"/>
      <c r="I57" s="16">
        <v>158</v>
      </c>
      <c r="J57" s="19">
        <f>J58+J59+J60+J61+J62+J63+J64</f>
        <v>3196197</v>
      </c>
      <c r="K57" s="19">
        <f>K58+K59+K60+K61+K62+K63+K64</f>
        <v>689254</v>
      </c>
      <c r="L57" s="19">
        <f>L58+L59+L60+L61+L62+L63+L64</f>
        <v>3053966</v>
      </c>
      <c r="M57" s="19">
        <f>M58+M59+M60+M61+M62+M63+M64</f>
        <v>699199</v>
      </c>
      <c r="N57" s="11"/>
      <c r="P57" s="11"/>
    </row>
    <row r="58" spans="1:16" ht="13.5">
      <c r="A58" s="205" t="s">
        <v>175</v>
      </c>
      <c r="B58" s="206"/>
      <c r="C58" s="206"/>
      <c r="D58" s="206"/>
      <c r="E58" s="206"/>
      <c r="F58" s="206"/>
      <c r="G58" s="206"/>
      <c r="H58" s="207"/>
      <c r="I58" s="16">
        <v>159</v>
      </c>
      <c r="J58" s="17"/>
      <c r="K58" s="17"/>
      <c r="L58" s="17"/>
      <c r="M58" s="17">
        <f>L58</f>
        <v>0</v>
      </c>
      <c r="N58" s="11"/>
      <c r="P58" s="11"/>
    </row>
    <row r="59" spans="1:16" ht="28.5" customHeight="1">
      <c r="A59" s="205" t="s">
        <v>176</v>
      </c>
      <c r="B59" s="206"/>
      <c r="C59" s="206"/>
      <c r="D59" s="206"/>
      <c r="E59" s="206"/>
      <c r="F59" s="206"/>
      <c r="G59" s="206"/>
      <c r="H59" s="207"/>
      <c r="I59" s="16">
        <v>160</v>
      </c>
      <c r="J59" s="17">
        <v>2988222</v>
      </c>
      <c r="K59" s="17">
        <v>880691</v>
      </c>
      <c r="L59" s="117">
        <v>2831194</v>
      </c>
      <c r="M59" s="117">
        <f>L59-2106107</f>
        <v>725087</v>
      </c>
      <c r="N59" s="11"/>
      <c r="P59" s="11"/>
    </row>
    <row r="60" spans="1:16" ht="27" customHeight="1">
      <c r="A60" s="205" t="s">
        <v>29</v>
      </c>
      <c r="B60" s="206"/>
      <c r="C60" s="206"/>
      <c r="D60" s="206"/>
      <c r="E60" s="206"/>
      <c r="F60" s="206"/>
      <c r="G60" s="206"/>
      <c r="H60" s="207"/>
      <c r="I60" s="16">
        <v>161</v>
      </c>
      <c r="J60" s="20"/>
      <c r="K60" s="20"/>
      <c r="L60" s="117"/>
      <c r="M60" s="117"/>
      <c r="N60" s="11"/>
      <c r="P60" s="11"/>
    </row>
    <row r="61" spans="1:16" ht="33.75" customHeight="1">
      <c r="A61" s="205" t="s">
        <v>177</v>
      </c>
      <c r="B61" s="206"/>
      <c r="C61" s="206"/>
      <c r="D61" s="206"/>
      <c r="E61" s="206"/>
      <c r="F61" s="206"/>
      <c r="G61" s="206"/>
      <c r="H61" s="207"/>
      <c r="I61" s="16">
        <v>162</v>
      </c>
      <c r="J61" s="20">
        <v>207975</v>
      </c>
      <c r="K61" s="20">
        <v>-191437</v>
      </c>
      <c r="L61" s="117">
        <v>222772</v>
      </c>
      <c r="M61" s="117">
        <f>L61-248660</f>
        <v>-25888</v>
      </c>
      <c r="N61" s="11"/>
      <c r="P61" s="11"/>
    </row>
    <row r="62" spans="1:16" ht="25.5" customHeight="1">
      <c r="A62" s="205" t="s">
        <v>178</v>
      </c>
      <c r="B62" s="206"/>
      <c r="C62" s="206"/>
      <c r="D62" s="206"/>
      <c r="E62" s="206"/>
      <c r="F62" s="206"/>
      <c r="G62" s="206"/>
      <c r="H62" s="207"/>
      <c r="I62" s="16">
        <v>163</v>
      </c>
      <c r="J62" s="17"/>
      <c r="K62" s="17"/>
      <c r="L62" s="17"/>
      <c r="M62" s="17"/>
      <c r="N62" s="11"/>
      <c r="P62" s="11"/>
    </row>
    <row r="63" spans="1:16" ht="13.5">
      <c r="A63" s="205" t="s">
        <v>179</v>
      </c>
      <c r="B63" s="206"/>
      <c r="C63" s="206"/>
      <c r="D63" s="206"/>
      <c r="E63" s="206"/>
      <c r="F63" s="206"/>
      <c r="G63" s="206"/>
      <c r="H63" s="207"/>
      <c r="I63" s="16">
        <v>164</v>
      </c>
      <c r="J63" s="17"/>
      <c r="K63" s="17"/>
      <c r="L63" s="17"/>
      <c r="M63" s="17"/>
      <c r="N63" s="11"/>
      <c r="P63" s="11"/>
    </row>
    <row r="64" spans="1:16" ht="13.5">
      <c r="A64" s="205" t="s">
        <v>180</v>
      </c>
      <c r="B64" s="206"/>
      <c r="C64" s="206"/>
      <c r="D64" s="206"/>
      <c r="E64" s="206"/>
      <c r="F64" s="206"/>
      <c r="G64" s="206"/>
      <c r="H64" s="207"/>
      <c r="I64" s="16">
        <v>165</v>
      </c>
      <c r="J64" s="17"/>
      <c r="K64" s="17"/>
      <c r="L64" s="17"/>
      <c r="M64" s="17"/>
      <c r="N64" s="11"/>
      <c r="P64" s="11"/>
    </row>
    <row r="65" spans="1:16" ht="13.5">
      <c r="A65" s="205" t="s">
        <v>169</v>
      </c>
      <c r="B65" s="206"/>
      <c r="C65" s="206"/>
      <c r="D65" s="206"/>
      <c r="E65" s="206"/>
      <c r="F65" s="206"/>
      <c r="G65" s="206"/>
      <c r="H65" s="207"/>
      <c r="I65" s="16">
        <v>166</v>
      </c>
      <c r="J65" s="17"/>
      <c r="K65" s="17"/>
      <c r="L65" s="17"/>
      <c r="M65" s="17"/>
      <c r="N65" s="11"/>
      <c r="P65" s="11"/>
    </row>
    <row r="66" spans="1:16" ht="13.5">
      <c r="A66" s="205" t="s">
        <v>291</v>
      </c>
      <c r="B66" s="206"/>
      <c r="C66" s="206"/>
      <c r="D66" s="206"/>
      <c r="E66" s="206"/>
      <c r="F66" s="206"/>
      <c r="G66" s="206"/>
      <c r="H66" s="207"/>
      <c r="I66" s="16">
        <v>167</v>
      </c>
      <c r="J66" s="19">
        <f>J57-J65</f>
        <v>3196197</v>
      </c>
      <c r="K66" s="19">
        <f>K57-K65</f>
        <v>689254</v>
      </c>
      <c r="L66" s="19">
        <f>L57-L65</f>
        <v>3053966</v>
      </c>
      <c r="M66" s="19">
        <f>M57-M65</f>
        <v>699199</v>
      </c>
      <c r="N66" s="11"/>
      <c r="P66" s="11"/>
    </row>
    <row r="67" spans="1:16" ht="13.5">
      <c r="A67" s="205" t="s">
        <v>149</v>
      </c>
      <c r="B67" s="206"/>
      <c r="C67" s="206"/>
      <c r="D67" s="206"/>
      <c r="E67" s="206"/>
      <c r="F67" s="206"/>
      <c r="G67" s="206"/>
      <c r="H67" s="207"/>
      <c r="I67" s="16">
        <v>168</v>
      </c>
      <c r="J67" s="22">
        <f>J56+J66</f>
        <v>-34320968</v>
      </c>
      <c r="K67" s="22">
        <f>K56+K66</f>
        <v>-4695199</v>
      </c>
      <c r="L67" s="22">
        <f>L56+L66</f>
        <v>-14899517</v>
      </c>
      <c r="M67" s="22">
        <f>M56+M66</f>
        <v>-239528</v>
      </c>
      <c r="N67" s="11"/>
      <c r="P67" s="11"/>
    </row>
    <row r="68" spans="1:13" ht="12.75" customHeight="1">
      <c r="A68" s="234" t="s">
        <v>249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145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3.5">
      <c r="A70" s="238" t="s">
        <v>181</v>
      </c>
      <c r="B70" s="239"/>
      <c r="C70" s="239"/>
      <c r="D70" s="239"/>
      <c r="E70" s="239"/>
      <c r="F70" s="239"/>
      <c r="G70" s="239"/>
      <c r="H70" s="240"/>
      <c r="I70" s="16">
        <v>169</v>
      </c>
      <c r="J70" s="17"/>
      <c r="K70" s="17"/>
      <c r="L70" s="17"/>
      <c r="M70" s="17"/>
    </row>
    <row r="71" spans="1:13" ht="13.5">
      <c r="A71" s="231" t="s">
        <v>182</v>
      </c>
      <c r="B71" s="232"/>
      <c r="C71" s="232"/>
      <c r="D71" s="232"/>
      <c r="E71" s="232"/>
      <c r="F71" s="232"/>
      <c r="G71" s="232"/>
      <c r="H71" s="233"/>
      <c r="I71" s="28">
        <v>170</v>
      </c>
      <c r="J71" s="25"/>
      <c r="K71" s="25"/>
      <c r="L71" s="25"/>
      <c r="M71" s="25"/>
    </row>
    <row r="72" ht="12.75">
      <c r="J72" s="10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M56 J70:L71 J62:K65 J57:K59 L57:L65 L47 M57 J66:M67 J47 J53:L54 J60:J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M22 J48:M50 K12 K16 K22 J8:J9 J10:M10 L12:L41 M27 J7:M7 M12 M33 K27 M16 J42:M46 K33 J12:J41">
      <formula1>0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3">
      <selection activeCell="M53" sqref="M53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1" width="13.140625" style="9" bestFit="1" customWidth="1"/>
    <col min="12" max="16384" width="9.140625" style="3" customWidth="1"/>
  </cols>
  <sheetData>
    <row r="1" spans="1:11" ht="12.75" customHeight="1">
      <c r="A1" s="248" t="s">
        <v>124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29" t="s">
        <v>302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3.5">
      <c r="A3" s="219" t="s">
        <v>270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7">
      <c r="A4" s="249" t="s">
        <v>40</v>
      </c>
      <c r="B4" s="249"/>
      <c r="C4" s="249"/>
      <c r="D4" s="249"/>
      <c r="E4" s="249"/>
      <c r="F4" s="249"/>
      <c r="G4" s="249"/>
      <c r="H4" s="249"/>
      <c r="I4" s="37" t="s">
        <v>275</v>
      </c>
      <c r="J4" s="37" t="s">
        <v>254</v>
      </c>
      <c r="K4" s="37" t="s">
        <v>255</v>
      </c>
    </row>
    <row r="5" spans="1:11" ht="13.5">
      <c r="A5" s="249">
        <v>1</v>
      </c>
      <c r="B5" s="249"/>
      <c r="C5" s="249"/>
      <c r="D5" s="249"/>
      <c r="E5" s="249"/>
      <c r="F5" s="249"/>
      <c r="G5" s="249"/>
      <c r="H5" s="249"/>
      <c r="I5" s="38">
        <v>2</v>
      </c>
      <c r="J5" s="39" t="s">
        <v>222</v>
      </c>
      <c r="K5" s="39" t="s">
        <v>223</v>
      </c>
    </row>
    <row r="6" spans="1:11" ht="13.5">
      <c r="A6" s="194" t="s">
        <v>119</v>
      </c>
      <c r="B6" s="195"/>
      <c r="C6" s="195"/>
      <c r="D6" s="195"/>
      <c r="E6" s="195"/>
      <c r="F6" s="195"/>
      <c r="G6" s="195"/>
      <c r="H6" s="195"/>
      <c r="I6" s="246"/>
      <c r="J6" s="246"/>
      <c r="K6" s="247"/>
    </row>
    <row r="7" spans="1:11" ht="13.5">
      <c r="A7" s="202" t="s">
        <v>24</v>
      </c>
      <c r="B7" s="203"/>
      <c r="C7" s="203"/>
      <c r="D7" s="203"/>
      <c r="E7" s="203"/>
      <c r="F7" s="203"/>
      <c r="G7" s="203"/>
      <c r="H7" s="203"/>
      <c r="I7" s="16">
        <v>1</v>
      </c>
      <c r="J7" s="17">
        <v>-37517165</v>
      </c>
      <c r="K7" s="17">
        <v>-17953483</v>
      </c>
    </row>
    <row r="8" spans="1:11" ht="13.5">
      <c r="A8" s="202" t="s">
        <v>25</v>
      </c>
      <c r="B8" s="203"/>
      <c r="C8" s="203"/>
      <c r="D8" s="203"/>
      <c r="E8" s="203"/>
      <c r="F8" s="203"/>
      <c r="G8" s="203"/>
      <c r="H8" s="203"/>
      <c r="I8" s="16">
        <v>2</v>
      </c>
      <c r="J8" s="17">
        <v>8548639</v>
      </c>
      <c r="K8" s="17">
        <v>8345147</v>
      </c>
    </row>
    <row r="9" spans="1:11" ht="13.5">
      <c r="A9" s="202" t="s">
        <v>26</v>
      </c>
      <c r="B9" s="203"/>
      <c r="C9" s="203"/>
      <c r="D9" s="203"/>
      <c r="E9" s="203"/>
      <c r="F9" s="203"/>
      <c r="G9" s="203"/>
      <c r="H9" s="203"/>
      <c r="I9" s="16">
        <v>3</v>
      </c>
      <c r="J9" s="17"/>
      <c r="K9" s="17">
        <v>17651098</v>
      </c>
    </row>
    <row r="10" spans="1:11" ht="13.5">
      <c r="A10" s="202" t="s">
        <v>27</v>
      </c>
      <c r="B10" s="203"/>
      <c r="C10" s="203"/>
      <c r="D10" s="203"/>
      <c r="E10" s="203"/>
      <c r="F10" s="203"/>
      <c r="G10" s="203"/>
      <c r="H10" s="203"/>
      <c r="I10" s="16">
        <v>4</v>
      </c>
      <c r="J10" s="17">
        <v>127431275</v>
      </c>
      <c r="K10" s="17"/>
    </row>
    <row r="11" spans="1:11" ht="13.5">
      <c r="A11" s="202" t="s">
        <v>28</v>
      </c>
      <c r="B11" s="203"/>
      <c r="C11" s="203"/>
      <c r="D11" s="203"/>
      <c r="E11" s="203"/>
      <c r="F11" s="203"/>
      <c r="G11" s="203"/>
      <c r="H11" s="203"/>
      <c r="I11" s="16">
        <v>5</v>
      </c>
      <c r="J11" s="17">
        <v>611672</v>
      </c>
      <c r="K11" s="17">
        <v>0</v>
      </c>
    </row>
    <row r="12" spans="1:11" ht="13.5">
      <c r="A12" s="202" t="s">
        <v>32</v>
      </c>
      <c r="B12" s="203"/>
      <c r="C12" s="203"/>
      <c r="D12" s="203"/>
      <c r="E12" s="203"/>
      <c r="F12" s="203"/>
      <c r="G12" s="203"/>
      <c r="H12" s="203"/>
      <c r="I12" s="16">
        <v>6</v>
      </c>
      <c r="J12" s="17">
        <v>5589177</v>
      </c>
      <c r="K12" s="17"/>
    </row>
    <row r="13" spans="1:11" ht="13.5">
      <c r="A13" s="205" t="s">
        <v>120</v>
      </c>
      <c r="B13" s="206"/>
      <c r="C13" s="206"/>
      <c r="D13" s="206"/>
      <c r="E13" s="206"/>
      <c r="F13" s="206"/>
      <c r="G13" s="206"/>
      <c r="H13" s="206"/>
      <c r="I13" s="16">
        <v>7</v>
      </c>
      <c r="J13" s="19">
        <f>SUM(J7:J12)</f>
        <v>104663598</v>
      </c>
      <c r="K13" s="19">
        <f>SUM(K7:K12)</f>
        <v>8042762</v>
      </c>
    </row>
    <row r="14" spans="1:11" ht="13.5">
      <c r="A14" s="202" t="s">
        <v>33</v>
      </c>
      <c r="B14" s="203"/>
      <c r="C14" s="203"/>
      <c r="D14" s="203"/>
      <c r="E14" s="203"/>
      <c r="F14" s="203"/>
      <c r="G14" s="203"/>
      <c r="H14" s="203"/>
      <c r="I14" s="16">
        <v>8</v>
      </c>
      <c r="J14" s="17">
        <v>47266897</v>
      </c>
      <c r="K14" s="17"/>
    </row>
    <row r="15" spans="1:11" ht="13.5">
      <c r="A15" s="202" t="s">
        <v>34</v>
      </c>
      <c r="B15" s="203"/>
      <c r="C15" s="203"/>
      <c r="D15" s="203"/>
      <c r="E15" s="203"/>
      <c r="F15" s="203"/>
      <c r="G15" s="203"/>
      <c r="H15" s="203"/>
      <c r="I15" s="16">
        <v>9</v>
      </c>
      <c r="J15" s="17"/>
      <c r="K15" s="17">
        <v>3260260</v>
      </c>
    </row>
    <row r="16" spans="1:11" ht="13.5">
      <c r="A16" s="202" t="s">
        <v>35</v>
      </c>
      <c r="B16" s="203"/>
      <c r="C16" s="203"/>
      <c r="D16" s="203"/>
      <c r="E16" s="203"/>
      <c r="F16" s="203"/>
      <c r="G16" s="203"/>
      <c r="H16" s="203"/>
      <c r="I16" s="16">
        <v>10</v>
      </c>
      <c r="J16" s="17"/>
      <c r="K16" s="17">
        <v>78813</v>
      </c>
    </row>
    <row r="17" spans="1:11" ht="13.5">
      <c r="A17" s="202" t="s">
        <v>36</v>
      </c>
      <c r="B17" s="203"/>
      <c r="C17" s="203"/>
      <c r="D17" s="203"/>
      <c r="E17" s="203"/>
      <c r="F17" s="203"/>
      <c r="G17" s="203"/>
      <c r="H17" s="203"/>
      <c r="I17" s="16">
        <v>11</v>
      </c>
      <c r="J17" s="17">
        <v>5067525</v>
      </c>
      <c r="K17" s="17">
        <v>1622972</v>
      </c>
    </row>
    <row r="18" spans="1:11" ht="13.5">
      <c r="A18" s="205" t="s">
        <v>121</v>
      </c>
      <c r="B18" s="206"/>
      <c r="C18" s="206"/>
      <c r="D18" s="206"/>
      <c r="E18" s="206"/>
      <c r="F18" s="206"/>
      <c r="G18" s="206"/>
      <c r="H18" s="206"/>
      <c r="I18" s="16">
        <v>12</v>
      </c>
      <c r="J18" s="19">
        <f>SUM(J14:J17)</f>
        <v>52334422</v>
      </c>
      <c r="K18" s="19">
        <f>SUM(K14:K17)</f>
        <v>4962045</v>
      </c>
    </row>
    <row r="19" spans="1:11" ht="27.75" customHeight="1">
      <c r="A19" s="205" t="s">
        <v>20</v>
      </c>
      <c r="B19" s="206"/>
      <c r="C19" s="206"/>
      <c r="D19" s="206"/>
      <c r="E19" s="206"/>
      <c r="F19" s="206"/>
      <c r="G19" s="206"/>
      <c r="H19" s="206"/>
      <c r="I19" s="16">
        <v>13</v>
      </c>
      <c r="J19" s="18">
        <f>IF(J13&gt;J18,J13-J18,0)</f>
        <v>52329176</v>
      </c>
      <c r="K19" s="18">
        <f>IF(K13&gt;K18,K13-K18,0)</f>
        <v>3080717</v>
      </c>
    </row>
    <row r="20" spans="1:11" ht="28.5" customHeight="1">
      <c r="A20" s="205" t="s">
        <v>21</v>
      </c>
      <c r="B20" s="206"/>
      <c r="C20" s="206"/>
      <c r="D20" s="206"/>
      <c r="E20" s="206"/>
      <c r="F20" s="206"/>
      <c r="G20" s="206"/>
      <c r="H20" s="206"/>
      <c r="I20" s="16">
        <v>14</v>
      </c>
      <c r="J20" s="18">
        <f>IF(J18&gt;J13,J18-J13,0)</f>
        <v>0</v>
      </c>
      <c r="K20" s="18">
        <f>IF(K18&gt;K13,K18-K13,0)</f>
        <v>0</v>
      </c>
    </row>
    <row r="21" spans="1:11" ht="13.5">
      <c r="A21" s="194" t="s">
        <v>122</v>
      </c>
      <c r="B21" s="195"/>
      <c r="C21" s="195"/>
      <c r="D21" s="195"/>
      <c r="E21" s="195"/>
      <c r="F21" s="195"/>
      <c r="G21" s="195"/>
      <c r="H21" s="195"/>
      <c r="I21" s="246"/>
      <c r="J21" s="246"/>
      <c r="K21" s="247"/>
    </row>
    <row r="22" spans="1:11" ht="13.5">
      <c r="A22" s="202" t="s">
        <v>135</v>
      </c>
      <c r="B22" s="203"/>
      <c r="C22" s="203"/>
      <c r="D22" s="203"/>
      <c r="E22" s="203"/>
      <c r="F22" s="203"/>
      <c r="G22" s="203"/>
      <c r="H22" s="203"/>
      <c r="I22" s="16">
        <v>15</v>
      </c>
      <c r="J22" s="17">
        <v>4908570</v>
      </c>
      <c r="K22" s="17">
        <v>-2384530</v>
      </c>
    </row>
    <row r="23" spans="1:11" ht="13.5">
      <c r="A23" s="202" t="s">
        <v>136</v>
      </c>
      <c r="B23" s="203"/>
      <c r="C23" s="203"/>
      <c r="D23" s="203"/>
      <c r="E23" s="203"/>
      <c r="F23" s="203"/>
      <c r="G23" s="203"/>
      <c r="H23" s="203"/>
      <c r="I23" s="16">
        <v>16</v>
      </c>
      <c r="J23" s="17">
        <v>0</v>
      </c>
      <c r="K23" s="17">
        <v>0</v>
      </c>
    </row>
    <row r="24" spans="1:11" ht="13.5">
      <c r="A24" s="202" t="s">
        <v>137</v>
      </c>
      <c r="B24" s="203"/>
      <c r="C24" s="203"/>
      <c r="D24" s="203"/>
      <c r="E24" s="203"/>
      <c r="F24" s="203"/>
      <c r="G24" s="203"/>
      <c r="H24" s="203"/>
      <c r="I24" s="16">
        <v>17</v>
      </c>
      <c r="J24" s="17">
        <v>0</v>
      </c>
      <c r="K24" s="17">
        <v>0</v>
      </c>
    </row>
    <row r="25" spans="1:11" ht="13.5">
      <c r="A25" s="202" t="s">
        <v>138</v>
      </c>
      <c r="B25" s="203"/>
      <c r="C25" s="203"/>
      <c r="D25" s="203"/>
      <c r="E25" s="203"/>
      <c r="F25" s="203"/>
      <c r="G25" s="203"/>
      <c r="H25" s="203"/>
      <c r="I25" s="16">
        <v>18</v>
      </c>
      <c r="J25" s="17">
        <v>0</v>
      </c>
      <c r="K25" s="17">
        <v>0</v>
      </c>
    </row>
    <row r="26" spans="1:11" ht="13.5">
      <c r="A26" s="202" t="s">
        <v>139</v>
      </c>
      <c r="B26" s="203"/>
      <c r="C26" s="203"/>
      <c r="D26" s="203"/>
      <c r="E26" s="203"/>
      <c r="F26" s="203"/>
      <c r="G26" s="203"/>
      <c r="H26" s="203"/>
      <c r="I26" s="16">
        <v>19</v>
      </c>
      <c r="J26" s="40">
        <v>0</v>
      </c>
      <c r="K26" s="40">
        <v>1196129</v>
      </c>
    </row>
    <row r="27" spans="1:11" ht="13.5">
      <c r="A27" s="205" t="s">
        <v>125</v>
      </c>
      <c r="B27" s="206"/>
      <c r="C27" s="206"/>
      <c r="D27" s="206"/>
      <c r="E27" s="206"/>
      <c r="F27" s="206"/>
      <c r="G27" s="206"/>
      <c r="H27" s="206"/>
      <c r="I27" s="16">
        <v>20</v>
      </c>
      <c r="J27" s="19">
        <f>SUM(J22:J26)</f>
        <v>4908570</v>
      </c>
      <c r="K27" s="19">
        <f>SUM(K22:K26)</f>
        <v>-1188401</v>
      </c>
    </row>
    <row r="28" spans="1:11" ht="13.5">
      <c r="A28" s="202" t="s">
        <v>91</v>
      </c>
      <c r="B28" s="203"/>
      <c r="C28" s="203"/>
      <c r="D28" s="203"/>
      <c r="E28" s="203"/>
      <c r="F28" s="203"/>
      <c r="G28" s="203"/>
      <c r="H28" s="203"/>
      <c r="I28" s="16">
        <v>21</v>
      </c>
      <c r="J28" s="17">
        <v>1295390</v>
      </c>
      <c r="K28" s="17">
        <v>0</v>
      </c>
    </row>
    <row r="29" spans="1:11" ht="13.5">
      <c r="A29" s="202" t="s">
        <v>92</v>
      </c>
      <c r="B29" s="203"/>
      <c r="C29" s="203"/>
      <c r="D29" s="203"/>
      <c r="E29" s="203"/>
      <c r="F29" s="203"/>
      <c r="G29" s="203"/>
      <c r="H29" s="203"/>
      <c r="I29" s="16">
        <v>22</v>
      </c>
      <c r="J29" s="17">
        <v>4529300</v>
      </c>
      <c r="K29" s="17">
        <v>0</v>
      </c>
    </row>
    <row r="30" spans="1:11" ht="13.5">
      <c r="A30" s="202" t="s">
        <v>8</v>
      </c>
      <c r="B30" s="203"/>
      <c r="C30" s="203"/>
      <c r="D30" s="203"/>
      <c r="E30" s="203"/>
      <c r="F30" s="203"/>
      <c r="G30" s="203"/>
      <c r="H30" s="203"/>
      <c r="I30" s="16">
        <v>23</v>
      </c>
      <c r="J30" s="17">
        <v>9160</v>
      </c>
      <c r="K30" s="17">
        <v>0</v>
      </c>
    </row>
    <row r="31" spans="1:11" ht="13.5">
      <c r="A31" s="205" t="s">
        <v>2</v>
      </c>
      <c r="B31" s="206"/>
      <c r="C31" s="206"/>
      <c r="D31" s="206"/>
      <c r="E31" s="206"/>
      <c r="F31" s="206"/>
      <c r="G31" s="206"/>
      <c r="H31" s="206"/>
      <c r="I31" s="16">
        <v>24</v>
      </c>
      <c r="J31" s="19">
        <f>SUM(J28:J30)</f>
        <v>5833850</v>
      </c>
      <c r="K31" s="19">
        <f>SUM(K28:K30)</f>
        <v>0</v>
      </c>
    </row>
    <row r="32" spans="1:11" ht="28.5" customHeight="1">
      <c r="A32" s="205" t="s">
        <v>22</v>
      </c>
      <c r="B32" s="206"/>
      <c r="C32" s="206"/>
      <c r="D32" s="206"/>
      <c r="E32" s="206"/>
      <c r="F32" s="206"/>
      <c r="G32" s="206"/>
      <c r="H32" s="206"/>
      <c r="I32" s="16">
        <v>25</v>
      </c>
      <c r="J32" s="18">
        <f>IF(J27&gt;J31,J27-J31,0)</f>
        <v>0</v>
      </c>
      <c r="K32" s="18">
        <f>IF(K27&gt;K31,K27-K31,0)</f>
        <v>0</v>
      </c>
    </row>
    <row r="33" spans="1:11" ht="27.75" customHeight="1">
      <c r="A33" s="205" t="s">
        <v>23</v>
      </c>
      <c r="B33" s="206"/>
      <c r="C33" s="206"/>
      <c r="D33" s="206"/>
      <c r="E33" s="206"/>
      <c r="F33" s="206"/>
      <c r="G33" s="206"/>
      <c r="H33" s="206"/>
      <c r="I33" s="16">
        <v>26</v>
      </c>
      <c r="J33" s="18">
        <f>IF(J31&gt;J27,J31-J27,0)</f>
        <v>925280</v>
      </c>
      <c r="K33" s="18">
        <f>IF(K31&gt;K27,K31-K27,0)</f>
        <v>1188401</v>
      </c>
    </row>
    <row r="34" spans="1:11" ht="13.5">
      <c r="A34" s="194"/>
      <c r="B34" s="195"/>
      <c r="C34" s="195"/>
      <c r="D34" s="195"/>
      <c r="E34" s="195"/>
      <c r="F34" s="195"/>
      <c r="G34" s="195"/>
      <c r="H34" s="195"/>
      <c r="I34" s="246"/>
      <c r="J34" s="246"/>
      <c r="K34" s="247"/>
    </row>
    <row r="35" spans="1:11" ht="13.5">
      <c r="A35" s="202" t="s">
        <v>131</v>
      </c>
      <c r="B35" s="203"/>
      <c r="C35" s="203"/>
      <c r="D35" s="203"/>
      <c r="E35" s="203"/>
      <c r="F35" s="203"/>
      <c r="G35" s="203"/>
      <c r="H35" s="203"/>
      <c r="I35" s="16">
        <v>27</v>
      </c>
      <c r="J35" s="17">
        <v>87218995</v>
      </c>
      <c r="K35" s="17">
        <v>0</v>
      </c>
    </row>
    <row r="36" spans="1:11" ht="13.5">
      <c r="A36" s="202" t="s">
        <v>13</v>
      </c>
      <c r="B36" s="203"/>
      <c r="C36" s="203"/>
      <c r="D36" s="203"/>
      <c r="E36" s="203"/>
      <c r="F36" s="203"/>
      <c r="G36" s="203"/>
      <c r="H36" s="203"/>
      <c r="I36" s="16">
        <v>28</v>
      </c>
      <c r="J36" s="17">
        <v>0</v>
      </c>
      <c r="K36" s="17">
        <v>0</v>
      </c>
    </row>
    <row r="37" spans="1:11" ht="13.5">
      <c r="A37" s="202" t="s">
        <v>14</v>
      </c>
      <c r="B37" s="203"/>
      <c r="C37" s="203"/>
      <c r="D37" s="203"/>
      <c r="E37" s="203"/>
      <c r="F37" s="203"/>
      <c r="G37" s="203"/>
      <c r="H37" s="203"/>
      <c r="I37" s="16">
        <v>29</v>
      </c>
      <c r="J37" s="17">
        <v>588989</v>
      </c>
      <c r="K37" s="17">
        <v>702389</v>
      </c>
    </row>
    <row r="38" spans="1:11" ht="13.5">
      <c r="A38" s="205" t="s">
        <v>49</v>
      </c>
      <c r="B38" s="206"/>
      <c r="C38" s="206"/>
      <c r="D38" s="206"/>
      <c r="E38" s="206"/>
      <c r="F38" s="206"/>
      <c r="G38" s="206"/>
      <c r="H38" s="206"/>
      <c r="I38" s="16">
        <v>30</v>
      </c>
      <c r="J38" s="19">
        <f>SUM(J35:J37)</f>
        <v>87807984</v>
      </c>
      <c r="K38" s="19">
        <f>SUM(K35:K37)</f>
        <v>702389</v>
      </c>
    </row>
    <row r="39" spans="1:11" ht="13.5">
      <c r="A39" s="202" t="s">
        <v>15</v>
      </c>
      <c r="B39" s="203"/>
      <c r="C39" s="203"/>
      <c r="D39" s="203"/>
      <c r="E39" s="203"/>
      <c r="F39" s="203"/>
      <c r="G39" s="203"/>
      <c r="H39" s="203"/>
      <c r="I39" s="16">
        <v>31</v>
      </c>
      <c r="J39" s="17">
        <v>127660733</v>
      </c>
      <c r="K39" s="17">
        <v>3415118</v>
      </c>
    </row>
    <row r="40" spans="1:11" ht="13.5">
      <c r="A40" s="202" t="s">
        <v>16</v>
      </c>
      <c r="B40" s="203"/>
      <c r="C40" s="203"/>
      <c r="D40" s="203"/>
      <c r="E40" s="203"/>
      <c r="F40" s="203"/>
      <c r="G40" s="203"/>
      <c r="H40" s="203"/>
      <c r="I40" s="16">
        <v>32</v>
      </c>
      <c r="J40" s="17"/>
      <c r="K40" s="17">
        <v>0</v>
      </c>
    </row>
    <row r="41" spans="1:11" ht="13.5">
      <c r="A41" s="202" t="s">
        <v>17</v>
      </c>
      <c r="B41" s="203"/>
      <c r="C41" s="203"/>
      <c r="D41" s="203"/>
      <c r="E41" s="203"/>
      <c r="F41" s="203"/>
      <c r="G41" s="203"/>
      <c r="H41" s="203"/>
      <c r="I41" s="16">
        <v>33</v>
      </c>
      <c r="J41" s="17"/>
      <c r="K41" s="17">
        <v>0</v>
      </c>
    </row>
    <row r="42" spans="1:11" ht="13.5">
      <c r="A42" s="202" t="s">
        <v>18</v>
      </c>
      <c r="B42" s="203"/>
      <c r="C42" s="203"/>
      <c r="D42" s="203"/>
      <c r="E42" s="203"/>
      <c r="F42" s="203"/>
      <c r="G42" s="203"/>
      <c r="H42" s="203"/>
      <c r="I42" s="16">
        <v>34</v>
      </c>
      <c r="J42" s="17"/>
      <c r="K42" s="17">
        <v>0</v>
      </c>
    </row>
    <row r="43" spans="1:11" ht="13.5">
      <c r="A43" s="202" t="s">
        <v>19</v>
      </c>
      <c r="B43" s="203"/>
      <c r="C43" s="203"/>
      <c r="D43" s="203"/>
      <c r="E43" s="203"/>
      <c r="F43" s="203"/>
      <c r="G43" s="203"/>
      <c r="H43" s="203"/>
      <c r="I43" s="16">
        <v>35</v>
      </c>
      <c r="J43" s="17">
        <v>14919023</v>
      </c>
      <c r="K43" s="17">
        <v>0</v>
      </c>
    </row>
    <row r="44" spans="1:11" ht="13.5">
      <c r="A44" s="205" t="s">
        <v>50</v>
      </c>
      <c r="B44" s="206"/>
      <c r="C44" s="206"/>
      <c r="D44" s="206"/>
      <c r="E44" s="206"/>
      <c r="F44" s="206"/>
      <c r="G44" s="206"/>
      <c r="H44" s="206"/>
      <c r="I44" s="16">
        <v>36</v>
      </c>
      <c r="J44" s="19">
        <f>J39+J40+J41+J42+J43</f>
        <v>142579756</v>
      </c>
      <c r="K44" s="19">
        <f>K39+K40+K41+K42+K43</f>
        <v>3415118</v>
      </c>
    </row>
    <row r="45" spans="1:11" ht="28.5" customHeight="1">
      <c r="A45" s="205" t="s">
        <v>9</v>
      </c>
      <c r="B45" s="206"/>
      <c r="C45" s="206"/>
      <c r="D45" s="206"/>
      <c r="E45" s="206"/>
      <c r="F45" s="206"/>
      <c r="G45" s="206"/>
      <c r="H45" s="206"/>
      <c r="I45" s="16">
        <v>37</v>
      </c>
      <c r="J45" s="18">
        <f>IF(J38&gt;J44,J38-J44,0)</f>
        <v>0</v>
      </c>
      <c r="K45" s="18">
        <f>IF(K38&gt;K44,K38-K44,0)</f>
        <v>0</v>
      </c>
    </row>
    <row r="46" spans="1:11" ht="29.25" customHeight="1">
      <c r="A46" s="205" t="s">
        <v>10</v>
      </c>
      <c r="B46" s="206"/>
      <c r="C46" s="206"/>
      <c r="D46" s="206"/>
      <c r="E46" s="206"/>
      <c r="F46" s="206"/>
      <c r="G46" s="206"/>
      <c r="H46" s="206"/>
      <c r="I46" s="16">
        <v>38</v>
      </c>
      <c r="J46" s="18">
        <f>IF(J44&gt;J38,J44-J38,0)</f>
        <v>54771772</v>
      </c>
      <c r="K46" s="18">
        <f>IF(K44&gt;K38,K44-K38,0)</f>
        <v>2712729</v>
      </c>
    </row>
    <row r="47" spans="1:11" ht="13.5">
      <c r="A47" s="202" t="s">
        <v>51</v>
      </c>
      <c r="B47" s="203"/>
      <c r="C47" s="203"/>
      <c r="D47" s="203"/>
      <c r="E47" s="203"/>
      <c r="F47" s="203"/>
      <c r="G47" s="203"/>
      <c r="H47" s="203"/>
      <c r="I47" s="16">
        <v>39</v>
      </c>
      <c r="J47" s="19">
        <f>IF(J19-J20+J32-J33+J45-J46&gt;0,J19-J20+J32-J33+J45-J46,0)</f>
        <v>0</v>
      </c>
      <c r="K47" s="19">
        <f>IF(K19-K20+K32-K33+K45-K46&gt;0,K19-K20+K32-K33+K45-K46,0)</f>
        <v>0</v>
      </c>
    </row>
    <row r="48" spans="1:11" ht="13.5">
      <c r="A48" s="202" t="s">
        <v>52</v>
      </c>
      <c r="B48" s="203"/>
      <c r="C48" s="203"/>
      <c r="D48" s="203"/>
      <c r="E48" s="203"/>
      <c r="F48" s="203"/>
      <c r="G48" s="203"/>
      <c r="H48" s="203"/>
      <c r="I48" s="16">
        <v>40</v>
      </c>
      <c r="J48" s="41">
        <f>IF(J20-J19+J33-J32+J46-J45&gt;0,J20-J19+J33-J32+J46-J45,0)</f>
        <v>3367876</v>
      </c>
      <c r="K48" s="41">
        <f>IF(K20-K19+K33-K32+K46-K45&gt;0,K20-K19+K33-K32+K46-K45,0)</f>
        <v>820413</v>
      </c>
    </row>
    <row r="49" spans="1:11" ht="13.5">
      <c r="A49" s="202" t="s">
        <v>123</v>
      </c>
      <c r="B49" s="203"/>
      <c r="C49" s="203"/>
      <c r="D49" s="203"/>
      <c r="E49" s="203"/>
      <c r="F49" s="203"/>
      <c r="G49" s="203"/>
      <c r="H49" s="203"/>
      <c r="I49" s="16">
        <v>41</v>
      </c>
      <c r="J49" s="17">
        <v>4741322</v>
      </c>
      <c r="K49" s="17">
        <v>1373446</v>
      </c>
    </row>
    <row r="50" spans="1:11" ht="13.5">
      <c r="A50" s="202" t="s">
        <v>132</v>
      </c>
      <c r="B50" s="203"/>
      <c r="C50" s="203"/>
      <c r="D50" s="203"/>
      <c r="E50" s="203"/>
      <c r="F50" s="203"/>
      <c r="G50" s="203"/>
      <c r="H50" s="203"/>
      <c r="I50" s="16">
        <v>42</v>
      </c>
      <c r="J50" s="17">
        <v>0</v>
      </c>
      <c r="K50" s="17">
        <f>K47</f>
        <v>0</v>
      </c>
    </row>
    <row r="51" spans="1:11" ht="13.5">
      <c r="A51" s="202" t="s">
        <v>133</v>
      </c>
      <c r="B51" s="203"/>
      <c r="C51" s="203"/>
      <c r="D51" s="203"/>
      <c r="E51" s="203"/>
      <c r="F51" s="203"/>
      <c r="G51" s="203"/>
      <c r="H51" s="203"/>
      <c r="I51" s="16">
        <v>43</v>
      </c>
      <c r="J51" s="17">
        <f>J48</f>
        <v>3367876</v>
      </c>
      <c r="K51" s="17">
        <f>K48</f>
        <v>820413</v>
      </c>
    </row>
    <row r="52" spans="1:11" ht="13.5">
      <c r="A52" s="184" t="s">
        <v>134</v>
      </c>
      <c r="B52" s="185"/>
      <c r="C52" s="185"/>
      <c r="D52" s="185"/>
      <c r="E52" s="185"/>
      <c r="F52" s="185"/>
      <c r="G52" s="185"/>
      <c r="H52" s="185"/>
      <c r="I52" s="28">
        <v>44</v>
      </c>
      <c r="J52" s="22">
        <f>J49+J50-J51</f>
        <v>1373446</v>
      </c>
      <c r="K52" s="22">
        <f>K49+K50-K51</f>
        <v>553033</v>
      </c>
    </row>
  </sheetData>
  <sheetProtection/>
  <mergeCells count="52"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49:K51 J14:K17 J22:K26 J28:K30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52:K52 J31:K33 J27:K27 J13:K13 J44:K48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0">
      <selection activeCell="A21" sqref="A21:H21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58" t="s">
        <v>220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4"/>
    </row>
    <row r="2" spans="1:12" ht="13.5">
      <c r="A2" s="42"/>
      <c r="B2" s="43"/>
      <c r="C2" s="250" t="s">
        <v>221</v>
      </c>
      <c r="D2" s="250"/>
      <c r="E2" s="45">
        <v>42005</v>
      </c>
      <c r="F2" s="44" t="s">
        <v>193</v>
      </c>
      <c r="G2" s="251">
        <v>42369</v>
      </c>
      <c r="H2" s="252"/>
      <c r="I2" s="43"/>
      <c r="J2" s="43"/>
      <c r="K2" s="43"/>
      <c r="L2" s="6"/>
    </row>
    <row r="3" spans="1:11" ht="27">
      <c r="A3" s="249" t="s">
        <v>40</v>
      </c>
      <c r="B3" s="249"/>
      <c r="C3" s="249"/>
      <c r="D3" s="249"/>
      <c r="E3" s="249"/>
      <c r="F3" s="249"/>
      <c r="G3" s="249"/>
      <c r="H3" s="249"/>
      <c r="I3" s="37" t="s">
        <v>275</v>
      </c>
      <c r="J3" s="37" t="s">
        <v>113</v>
      </c>
      <c r="K3" s="37" t="s">
        <v>114</v>
      </c>
    </row>
    <row r="4" spans="1:11" ht="13.5">
      <c r="A4" s="253">
        <v>1</v>
      </c>
      <c r="B4" s="253"/>
      <c r="C4" s="253"/>
      <c r="D4" s="253"/>
      <c r="E4" s="253"/>
      <c r="F4" s="253"/>
      <c r="G4" s="253"/>
      <c r="H4" s="253"/>
      <c r="I4" s="46">
        <v>2</v>
      </c>
      <c r="J4" s="39" t="s">
        <v>222</v>
      </c>
      <c r="K4" s="39" t="s">
        <v>223</v>
      </c>
    </row>
    <row r="5" spans="1:11" ht="13.5">
      <c r="A5" s="202" t="s">
        <v>224</v>
      </c>
      <c r="B5" s="203"/>
      <c r="C5" s="203"/>
      <c r="D5" s="203"/>
      <c r="E5" s="203"/>
      <c r="F5" s="203"/>
      <c r="G5" s="203"/>
      <c r="H5" s="203"/>
      <c r="I5" s="118">
        <v>1</v>
      </c>
      <c r="J5" s="27">
        <v>111040350</v>
      </c>
      <c r="K5" s="27">
        <v>111040350</v>
      </c>
    </row>
    <row r="6" spans="1:11" ht="13.5">
      <c r="A6" s="202" t="s">
        <v>225</v>
      </c>
      <c r="B6" s="203"/>
      <c r="C6" s="203"/>
      <c r="D6" s="203"/>
      <c r="E6" s="203"/>
      <c r="F6" s="203"/>
      <c r="G6" s="203"/>
      <c r="H6" s="203"/>
      <c r="I6" s="118">
        <v>2</v>
      </c>
      <c r="J6" s="121"/>
      <c r="K6" s="17"/>
    </row>
    <row r="7" spans="1:11" ht="13.5">
      <c r="A7" s="202" t="s">
        <v>226</v>
      </c>
      <c r="B7" s="203"/>
      <c r="C7" s="203"/>
      <c r="D7" s="203"/>
      <c r="E7" s="203"/>
      <c r="F7" s="203"/>
      <c r="G7" s="203"/>
      <c r="H7" s="203"/>
      <c r="I7" s="118">
        <v>3</v>
      </c>
      <c r="J7" s="122">
        <v>1266291</v>
      </c>
      <c r="K7" s="17">
        <v>1489063</v>
      </c>
    </row>
    <row r="8" spans="1:11" ht="13.5">
      <c r="A8" s="202" t="s">
        <v>227</v>
      </c>
      <c r="B8" s="203"/>
      <c r="C8" s="203"/>
      <c r="D8" s="203"/>
      <c r="E8" s="203"/>
      <c r="F8" s="203"/>
      <c r="G8" s="203"/>
      <c r="H8" s="203"/>
      <c r="I8" s="118">
        <v>4</v>
      </c>
      <c r="J8" s="122">
        <v>-2662190</v>
      </c>
      <c r="K8" s="17">
        <v>-37348161</v>
      </c>
    </row>
    <row r="9" spans="1:11" ht="13.5">
      <c r="A9" s="202" t="s">
        <v>228</v>
      </c>
      <c r="B9" s="203"/>
      <c r="C9" s="203"/>
      <c r="D9" s="203"/>
      <c r="E9" s="203"/>
      <c r="F9" s="203"/>
      <c r="G9" s="203"/>
      <c r="H9" s="203"/>
      <c r="I9" s="118">
        <v>5</v>
      </c>
      <c r="J9" s="120">
        <v>-37517165</v>
      </c>
      <c r="K9" s="17">
        <v>-17953483</v>
      </c>
    </row>
    <row r="10" spans="1:11" ht="13.5">
      <c r="A10" s="202" t="s">
        <v>229</v>
      </c>
      <c r="B10" s="203"/>
      <c r="C10" s="203"/>
      <c r="D10" s="203"/>
      <c r="E10" s="203"/>
      <c r="F10" s="203"/>
      <c r="G10" s="203"/>
      <c r="H10" s="203"/>
      <c r="I10" s="118">
        <v>6</v>
      </c>
      <c r="J10" s="121">
        <v>171624521</v>
      </c>
      <c r="K10" s="17">
        <v>169359566</v>
      </c>
    </row>
    <row r="11" spans="1:11" ht="13.5">
      <c r="A11" s="202" t="s">
        <v>230</v>
      </c>
      <c r="B11" s="203"/>
      <c r="C11" s="203"/>
      <c r="D11" s="203"/>
      <c r="E11" s="203"/>
      <c r="F11" s="203"/>
      <c r="G11" s="203"/>
      <c r="H11" s="203"/>
      <c r="I11" s="16">
        <v>7</v>
      </c>
      <c r="J11" s="119">
        <v>0</v>
      </c>
      <c r="K11" s="17">
        <v>0</v>
      </c>
    </row>
    <row r="12" spans="1:11" ht="13.5">
      <c r="A12" s="202" t="s">
        <v>231</v>
      </c>
      <c r="B12" s="203"/>
      <c r="C12" s="203"/>
      <c r="D12" s="203"/>
      <c r="E12" s="203"/>
      <c r="F12" s="203"/>
      <c r="G12" s="203"/>
      <c r="H12" s="203"/>
      <c r="I12" s="16">
        <v>8</v>
      </c>
      <c r="J12" s="17">
        <v>0</v>
      </c>
      <c r="K12" s="17">
        <v>0</v>
      </c>
    </row>
    <row r="13" spans="1:11" ht="13.5">
      <c r="A13" s="202" t="s">
        <v>232</v>
      </c>
      <c r="B13" s="203"/>
      <c r="C13" s="203"/>
      <c r="D13" s="203"/>
      <c r="E13" s="203"/>
      <c r="F13" s="203"/>
      <c r="G13" s="203"/>
      <c r="H13" s="203"/>
      <c r="I13" s="16">
        <v>9</v>
      </c>
      <c r="J13" s="17">
        <v>0</v>
      </c>
      <c r="K13" s="17">
        <v>0</v>
      </c>
    </row>
    <row r="14" spans="1:11" ht="13.5">
      <c r="A14" s="205" t="s">
        <v>233</v>
      </c>
      <c r="B14" s="206"/>
      <c r="C14" s="206"/>
      <c r="D14" s="206"/>
      <c r="E14" s="206"/>
      <c r="F14" s="206"/>
      <c r="G14" s="206"/>
      <c r="H14" s="206"/>
      <c r="I14" s="16">
        <v>10</v>
      </c>
      <c r="J14" s="18">
        <f>J5+J6+J7+J8+J9+J10+J11+J12+J13</f>
        <v>243751807</v>
      </c>
      <c r="K14" s="18">
        <f>K5+K6+K7+K8+K9+K10+K11+K12+K13</f>
        <v>226587335</v>
      </c>
    </row>
    <row r="15" spans="1:11" ht="13.5">
      <c r="A15" s="202" t="s">
        <v>234</v>
      </c>
      <c r="B15" s="203"/>
      <c r="C15" s="203"/>
      <c r="D15" s="203"/>
      <c r="E15" s="203"/>
      <c r="F15" s="203"/>
      <c r="G15" s="203"/>
      <c r="H15" s="203"/>
      <c r="I15" s="16">
        <v>11</v>
      </c>
      <c r="J15" s="17"/>
      <c r="K15" s="17"/>
    </row>
    <row r="16" spans="1:11" ht="13.5">
      <c r="A16" s="202" t="s">
        <v>235</v>
      </c>
      <c r="B16" s="203"/>
      <c r="C16" s="203"/>
      <c r="D16" s="203"/>
      <c r="E16" s="203"/>
      <c r="F16" s="203"/>
      <c r="G16" s="203"/>
      <c r="H16" s="203"/>
      <c r="I16" s="16">
        <v>12</v>
      </c>
      <c r="J16" s="17"/>
      <c r="K16" s="17"/>
    </row>
    <row r="17" spans="1:11" ht="13.5">
      <c r="A17" s="202" t="s">
        <v>236</v>
      </c>
      <c r="B17" s="203"/>
      <c r="C17" s="203"/>
      <c r="D17" s="203"/>
      <c r="E17" s="203"/>
      <c r="F17" s="203"/>
      <c r="G17" s="203"/>
      <c r="H17" s="203"/>
      <c r="I17" s="16">
        <v>13</v>
      </c>
      <c r="J17" s="17"/>
      <c r="K17" s="17"/>
    </row>
    <row r="18" spans="1:11" ht="13.5">
      <c r="A18" s="202" t="s">
        <v>237</v>
      </c>
      <c r="B18" s="203"/>
      <c r="C18" s="203"/>
      <c r="D18" s="203"/>
      <c r="E18" s="203"/>
      <c r="F18" s="203"/>
      <c r="G18" s="203"/>
      <c r="H18" s="203"/>
      <c r="I18" s="16">
        <v>14</v>
      </c>
      <c r="J18" s="17"/>
      <c r="K18" s="17"/>
    </row>
    <row r="19" spans="1:11" ht="13.5">
      <c r="A19" s="202" t="s">
        <v>238</v>
      </c>
      <c r="B19" s="203"/>
      <c r="C19" s="203"/>
      <c r="D19" s="203"/>
      <c r="E19" s="203"/>
      <c r="F19" s="203"/>
      <c r="G19" s="203"/>
      <c r="H19" s="203"/>
      <c r="I19" s="16">
        <v>15</v>
      </c>
      <c r="J19" s="17"/>
      <c r="K19" s="17"/>
    </row>
    <row r="20" spans="1:11" ht="13.5">
      <c r="A20" s="202" t="s">
        <v>239</v>
      </c>
      <c r="B20" s="203"/>
      <c r="C20" s="203"/>
      <c r="D20" s="203"/>
      <c r="E20" s="203"/>
      <c r="F20" s="203"/>
      <c r="G20" s="203"/>
      <c r="H20" s="203"/>
      <c r="I20" s="16">
        <v>16</v>
      </c>
      <c r="J20" s="17"/>
      <c r="K20" s="17"/>
    </row>
    <row r="21" spans="1:11" ht="13.5">
      <c r="A21" s="205" t="s">
        <v>240</v>
      </c>
      <c r="B21" s="206"/>
      <c r="C21" s="206"/>
      <c r="D21" s="206"/>
      <c r="E21" s="206"/>
      <c r="F21" s="206"/>
      <c r="G21" s="206"/>
      <c r="H21" s="206"/>
      <c r="I21" s="16">
        <v>17</v>
      </c>
      <c r="J21" s="22">
        <f>SUM(J15:J20)</f>
        <v>0</v>
      </c>
      <c r="K21" s="22">
        <f>SUM(K15:K20)</f>
        <v>0</v>
      </c>
    </row>
    <row r="22" spans="1:11" ht="13.5">
      <c r="A22" s="194"/>
      <c r="B22" s="195"/>
      <c r="C22" s="195"/>
      <c r="D22" s="195"/>
      <c r="E22" s="195"/>
      <c r="F22" s="195"/>
      <c r="G22" s="195"/>
      <c r="H22" s="195"/>
      <c r="I22" s="246"/>
      <c r="J22" s="246"/>
      <c r="K22" s="247"/>
    </row>
    <row r="23" spans="1:11" ht="13.5">
      <c r="A23" s="254" t="s">
        <v>241</v>
      </c>
      <c r="B23" s="255"/>
      <c r="C23" s="255"/>
      <c r="D23" s="255"/>
      <c r="E23" s="255"/>
      <c r="F23" s="255"/>
      <c r="G23" s="255"/>
      <c r="H23" s="255"/>
      <c r="I23" s="26">
        <v>18</v>
      </c>
      <c r="J23" s="27">
        <f>J14</f>
        <v>243751807</v>
      </c>
      <c r="K23" s="27">
        <f>K14</f>
        <v>226587335</v>
      </c>
    </row>
    <row r="24" spans="1:11" ht="17.25" customHeight="1">
      <c r="A24" s="184" t="s">
        <v>242</v>
      </c>
      <c r="B24" s="185"/>
      <c r="C24" s="185"/>
      <c r="D24" s="185"/>
      <c r="E24" s="185"/>
      <c r="F24" s="185"/>
      <c r="G24" s="185"/>
      <c r="H24" s="185"/>
      <c r="I24" s="28">
        <v>19</v>
      </c>
      <c r="J24" s="22"/>
      <c r="K24" s="22"/>
    </row>
    <row r="25" spans="1:11" ht="30" customHeight="1">
      <c r="A25" s="256" t="s">
        <v>243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5:J6 J11:J13 J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7:J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2016-02-09T08:54:51Z</cp:lastPrinted>
  <dcterms:created xsi:type="dcterms:W3CDTF">2008-10-17T11:51:54Z</dcterms:created>
  <dcterms:modified xsi:type="dcterms:W3CDTF">2016-02-26T15:23:46Z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