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<sst xmlns="http://schemas.openxmlformats.org/spreadsheetml/2006/main" count="337" uniqueCount="305">
  <si>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</si>
  <si>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</si>
  <si>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</si>
  <si>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</si>
  <si>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</si>
  <si>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</si>
  <si>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</si>
  <si>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</si>
  <si>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</si>
  <si>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</si>
  <si>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</si>
  <si>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</si>
  <si>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</si>
  <si>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</si>
  <si>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</si>
  <si>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</si>
  <si>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</si>
  <si>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</si>
  <si>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</si>
  <si>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</si>
  <si>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</si>
  <si>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</si>
  <si>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</si>
  <si>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</si>
  <si>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</si>
  <si>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</si>
  <si>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</si>
  <si>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</si>
  <si>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</si>
  <si>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</si>
  <si>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</si>
  <si>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</si>
  <si>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</si>
  <si>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</si>
  <si>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</si>
  <si>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</si>
  <si>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</si>
  <si>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</si>
  <si>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</si>
  <si>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</si>
  <si>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</si>
  <si>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</si>
  <si>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</si>
  <si>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</si>
  <si>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</si>
  <si>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</si>
  <si>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</si>
  <si>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</si>
  <si>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</si>
  <si>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</si>
  <si>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</si>
  <si>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</si>
  <si>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</si>
  <si>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</si>
  <si>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</si>
  <si>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</si>
  <si>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</si>
  <si>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</si>
  <si>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</si>
  <si>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</si>
  <si>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</si>
  <si>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</si>
  <si>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</si>
  <si>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</si>
  <si>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</si>
  <si>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</si>
  <si>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</si>
  <si>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</si>
  <si>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</si>
  <si>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</si>
  <si>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</si>
  <si>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</si>
  <si>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</si>
  <si>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</si>
  <si>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</si>
  <si>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</si>
  <si>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</si>
  <si>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</si>
  <si>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</si>
  <si>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</si>
  <si>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</si>
  <si>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</si>
  <si>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</si>
  <si>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</si>
  <si>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</si>
  <si>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</si>
  <si>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</si>
  <si>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</si>
  <si>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</si>
  <si>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</si>
  <si>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</si>
  <si>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</si>
  <si>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</si>
  <si>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</si>
  <si>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</si>
  <si>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</si>
  <si>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</si>
  <si>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</si>
  <si>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</si>
  <si>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</si>
  <si>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</si>
  <si>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</si>
  <si>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</si>
  <si>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</si>
  <si>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</si>
  <si>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</si>
  <si>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</si>
  <si>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</si>
  <si>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</si>
  <si>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</si>
  <si>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</si>
  <si>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</si>
  <si>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</si>
  <si>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</si>
  <si>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</si>
  <si>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</si>
  <si>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</si>
  <si>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</si>
  <si>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</si>
  <si>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</si>
  <si>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</si>
  <si>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</si>
  <si>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</si>
  <si>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</si>
  <si>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</si>
  <si>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</si>
  <si>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</si>
  <si>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</si>
  <si>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</si>
  <si>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</si>
  <si>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</si>
  <si>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</si>
  <si>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</si>
  <si>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</si>
  <si>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</si>
  <si>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</si>
  <si>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</si>
  <si>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</si>
  <si>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</si>
  <si>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</si>
  <si>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</si>
  <si>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</si>
  <si>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</si>
  <si>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</si>
  <si>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</si>
  <si>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</si>
  <si>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</si>
  <si>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</si>
  <si>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</si>
  <si>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</si>
  <si>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</si>
  <si>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</si>
  <si>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</si>
  <si>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</si>
  <si>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</si>
  <si>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</si>
  <si>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</si>
  <si>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</si>
  <si>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</si>
  <si>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</si>
  <si>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</si>
  <si>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</si>
  <si>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</si>
  <si>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</si>
  <si>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</si>
  <si>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</si>
  <si>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</si>
  <si>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</si>
  <si>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</si>
  <si>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</si>
  <si>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</si>
  <si>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</si>
  <si>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</si>
  <si>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</si>
  <si>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</si>
  <si>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</si>
  <si>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</si>
  <si>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</si>
  <si>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</si>
  <si>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</si>
  <si>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</si>
  <si>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</si>
  <si>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</si>
  <si>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</si>
  <si>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</si>
  <si>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</si>
  <si>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</si>
  <si>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</si>
  <si>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</si>
  <si>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</si>
  <si>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</si>
  <si>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</si>
  <si>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</si>
  <si>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</si>
  <si>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</si>
  <si>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</si>
  <si>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</si>
  <si>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</si>
  <si>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</si>
  <si>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</si>
  <si>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</si>
  <si>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</si>
  <si>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</si>
  <si>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</si>
  <si>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</si>
  <si>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</si>
  <si>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</si>
  <si>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</si>
  <si>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</si>
  <si>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</si>
  <si>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</si>
  <si>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</si>
  <si>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</si>
  <si>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</si>
  <si>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</si>
  <si>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</si>
  <si>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</si>
  <si>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</si>
  <si>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</si>
  <si>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</si>
  <si>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</si>
  <si>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</si>
  <si>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</si>
  <si>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</si>
  <si>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</si>
  <si>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</si>
  <si>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</si>
  <si>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</si>
  <si>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</si>
  <si>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</si>
  <si>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</si>
  <si>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</si>
  <si>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</si>
  <si>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</si>
  <si>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</si>
  <si>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</si>
  <si>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</si>
  <si>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</si>
  <si>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</si>
  <si>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</si>
  <si>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</si>
  <si>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</si>
  <si>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</si>
  <si>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</si>
  <si>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</si>
  <si>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</si>
  <si>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</si>
  <si>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</si>
  <si>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</si>
  <si>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</si>
  <si>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</si>
  <si>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</si>
  <si>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</si>
  <si>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</si>
  <si>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</si>
  <si>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</si>
  <si>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</si>
  <si>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</si>
  <si>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</si>
  <si>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</si>
  <si>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</si>
  <si>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</si>
  <si>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</si>
  <si>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</si>
  <si>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</si>
  <si>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</si>
  <si>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</si>
  <si>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</si>
  <si>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</si>
  <si>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</si>
  <si>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</si>
  <si>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</si>
  <si>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</si>
  <si>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>042/377-089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</si>
  <si>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</si>
  <si>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</si>
  <si>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</si>
  <si>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</si>
  <si>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</si>
  <si>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</si>
  <si>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 xml:space="preserve"> </t>
  </si>
  <si>
    <t>(osoba ovlaštena za zastupanje)</t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</si>
  <si>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</si>
  <si>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</si>
  <si>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</si>
  <si>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</si>
  <si>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</si>
  <si>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</si>
  <si>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</si>
  <si>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</si>
  <si>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</si>
  <si>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</si>
  <si>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</si>
  <si>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</si>
  <si>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</si>
  <si>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</si>
  <si>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</si>
  <si>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</si>
  <si>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</si>
  <si>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</si>
  <si>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</si>
  <si>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</si>
  <si>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t xml:space="preserve">    2. Kamate, tečajne razlike i drugi rashodi iz odnosa s nepovezanim poduzetnicima i drugim osobama</t>
  </si>
  <si>
    <t>stanje na dan 31.12.2014.</t>
  </si>
  <si>
    <t>u razdoblju 01.01.2014. do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</si>
</sst>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6"/>
      <name val="Arial"/>
      <family val="2"/>
    </font>
    <font>
      <sz val="11"/>
      <color indexed="63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10" fillId="0" borderId="0" xfId="0" applyNumberFormat="1" applyFont="1" applyFill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 applyProtection="1">
      <alignment vertical="center"/>
      <protection hidden="1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167" fontId="11" fillId="0" borderId="14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vertical="center"/>
      <protection hidden="1"/>
    </xf>
    <xf numFmtId="3" fontId="1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167" fontId="11" fillId="0" borderId="15" xfId="0" applyNumberFormat="1" applyFont="1" applyFill="1" applyBorder="1" applyAlignment="1">
      <alignment horizontal="center" vertical="center"/>
    </xf>
    <xf numFmtId="3" fontId="12" fillId="0" borderId="16" xfId="0" applyNumberFormat="1" applyFont="1" applyBorder="1" applyAlignment="1">
      <alignment/>
    </xf>
    <xf numFmtId="167" fontId="11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3" fontId="11" fillId="0" borderId="19" xfId="0" applyNumberFormat="1" applyFont="1" applyFill="1" applyBorder="1" applyAlignment="1" applyProtection="1">
      <alignment vertical="center"/>
      <protection hidden="1"/>
    </xf>
    <xf numFmtId="3" fontId="11" fillId="0" borderId="14" xfId="0" applyNumberFormat="1" applyFont="1" applyFill="1" applyBorder="1" applyAlignment="1" applyProtection="1">
      <alignment vertical="center"/>
      <protection hidden="1"/>
    </xf>
    <xf numFmtId="3" fontId="12" fillId="0" borderId="14" xfId="0" applyNumberFormat="1" applyFont="1" applyFill="1" applyBorder="1" applyAlignment="1" applyProtection="1">
      <alignment vertical="center"/>
      <protection hidden="1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hidden="1"/>
    </xf>
    <xf numFmtId="0" fontId="12" fillId="0" borderId="18" xfId="0" applyFont="1" applyFill="1" applyBorder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 applyProtection="1">
      <alignment vertical="center"/>
      <protection locked="0"/>
    </xf>
    <xf numFmtId="3" fontId="15" fillId="0" borderId="14" xfId="0" applyNumberFormat="1" applyFont="1" applyFill="1" applyBorder="1" applyAlignment="1" applyProtection="1">
      <alignment vertical="center"/>
      <protection hidden="1"/>
    </xf>
    <xf numFmtId="0" fontId="12" fillId="0" borderId="20" xfId="57" applyFont="1" applyBorder="1" applyAlignment="1">
      <alignment/>
      <protection/>
    </xf>
    <xf numFmtId="0" fontId="12" fillId="0" borderId="21" xfId="57" applyFont="1" applyBorder="1" applyAlignment="1">
      <alignment/>
      <protection/>
    </xf>
    <xf numFmtId="0" fontId="12" fillId="0" borderId="0" xfId="57" applyFont="1" applyAlignment="1">
      <alignment/>
      <protection/>
    </xf>
    <xf numFmtId="14" fontId="11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12" fillId="0" borderId="22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12" fillId="0" borderId="23" xfId="57" applyFont="1" applyFill="1" applyBorder="1" applyAlignment="1" applyProtection="1">
      <alignment horizontal="left" vertical="center" wrapText="1"/>
      <protection hidden="1"/>
    </xf>
    <xf numFmtId="0" fontId="12" fillId="0" borderId="22" xfId="57" applyFont="1" applyFill="1" applyBorder="1" applyAlignment="1" applyProtection="1">
      <alignment vertical="center"/>
      <protection hidden="1"/>
    </xf>
    <xf numFmtId="0" fontId="12" fillId="0" borderId="0" xfId="57" applyFont="1" applyFill="1" applyBorder="1" applyAlignment="1" applyProtection="1">
      <alignment vertical="center"/>
      <protection hidden="1"/>
    </xf>
    <xf numFmtId="0" fontId="12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23" xfId="57" applyFont="1" applyBorder="1" applyAlignment="1" applyProtection="1">
      <alignment horizontal="left" vertical="center" wrapText="1"/>
      <protection hidden="1"/>
    </xf>
    <xf numFmtId="0" fontId="12" fillId="0" borderId="22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/>
      <protection hidden="1"/>
    </xf>
    <xf numFmtId="0" fontId="16" fillId="0" borderId="0" xfId="57" applyFont="1" applyBorder="1" applyAlignment="1" applyProtection="1">
      <alignment horizontal="right" vertical="center" wrapText="1"/>
      <protection hidden="1"/>
    </xf>
    <xf numFmtId="0" fontId="16" fillId="0" borderId="0" xfId="57" applyFont="1" applyBorder="1" applyAlignment="1" applyProtection="1">
      <alignment horizontal="right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2" fillId="0" borderId="23" xfId="57" applyFont="1" applyFill="1" applyBorder="1" applyAlignment="1" applyProtection="1">
      <alignment/>
      <protection hidden="1"/>
    </xf>
    <xf numFmtId="0" fontId="12" fillId="0" borderId="0" xfId="57" applyFont="1" applyBorder="1" applyAlignment="1" applyProtection="1">
      <alignment wrapText="1"/>
      <protection hidden="1"/>
    </xf>
    <xf numFmtId="0" fontId="12" fillId="0" borderId="23" xfId="57" applyFont="1" applyBorder="1" applyAlignment="1" applyProtection="1">
      <alignment wrapText="1"/>
      <protection hidden="1"/>
    </xf>
    <xf numFmtId="0" fontId="12" fillId="0" borderId="22" xfId="57" applyFont="1" applyBorder="1" applyAlignment="1" applyProtection="1">
      <alignment horizontal="right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12" fillId="0" borderId="23" xfId="57" applyFont="1" applyBorder="1" applyAlignment="1" applyProtection="1">
      <alignment/>
      <protection hidden="1"/>
    </xf>
    <xf numFmtId="0" fontId="12" fillId="0" borderId="22" xfId="57" applyFont="1" applyBorder="1" applyAlignment="1" applyProtection="1">
      <alignment horizontal="right" wrapText="1"/>
      <protection hidden="1"/>
    </xf>
    <xf numFmtId="0" fontId="12" fillId="0" borderId="0" xfId="57" applyFont="1" applyBorder="1" applyAlignment="1" applyProtection="1">
      <alignment horizontal="right" wrapText="1"/>
      <protection hidden="1"/>
    </xf>
    <xf numFmtId="0" fontId="12" fillId="0" borderId="0" xfId="57" applyFont="1" applyBorder="1" applyAlignment="1" applyProtection="1">
      <alignment horizontal="left"/>
      <protection hidden="1"/>
    </xf>
    <xf numFmtId="0" fontId="12" fillId="0" borderId="0" xfId="57" applyFont="1" applyFill="1" applyBorder="1" applyAlignment="1" applyProtection="1">
      <alignment/>
      <protection hidden="1"/>
    </xf>
    <xf numFmtId="0" fontId="12" fillId="0" borderId="0" xfId="57" applyFont="1" applyBorder="1" applyAlignment="1" applyProtection="1">
      <alignment vertical="top"/>
      <protection hidden="1"/>
    </xf>
    <xf numFmtId="1" fontId="11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0" fontId="12" fillId="0" borderId="0" xfId="57" applyFont="1" applyBorder="1" applyAlignment="1" applyProtection="1">
      <alignment horizontal="right" vertical="center"/>
      <protection hidden="1"/>
    </xf>
    <xf numFmtId="3" fontId="11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12" fillId="0" borderId="23" xfId="57" applyFont="1" applyBorder="1" applyAlignment="1" applyProtection="1">
      <alignment vertical="top"/>
      <protection hidden="1"/>
    </xf>
    <xf numFmtId="0" fontId="11" fillId="0" borderId="12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vertical="top"/>
      <protection hidden="1"/>
    </xf>
    <xf numFmtId="0" fontId="12" fillId="0" borderId="0" xfId="57" applyFont="1" applyBorder="1" applyAlignment="1">
      <alignment/>
      <protection/>
    </xf>
    <xf numFmtId="49" fontId="11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12" fillId="0" borderId="23" xfId="57" applyFont="1" applyBorder="1" applyAlignment="1" applyProtection="1">
      <alignment horizontal="left" vertical="top" wrapText="1"/>
      <protection hidden="1"/>
    </xf>
    <xf numFmtId="0" fontId="12" fillId="0" borderId="22" xfId="57" applyFont="1" applyBorder="1" applyAlignment="1">
      <alignment/>
      <protection/>
    </xf>
    <xf numFmtId="0" fontId="12" fillId="0" borderId="0" xfId="57" applyFont="1" applyBorder="1" applyAlignment="1" applyProtection="1">
      <alignment horizontal="center" vertical="center"/>
      <protection hidden="1" locked="0"/>
    </xf>
    <xf numFmtId="0" fontId="12" fillId="0" borderId="0" xfId="57" applyFont="1" applyBorder="1" applyAlignment="1" applyProtection="1">
      <alignment vertical="top" wrapText="1"/>
      <protection hidden="1"/>
    </xf>
    <xf numFmtId="0" fontId="12" fillId="0" borderId="23" xfId="57" applyFont="1" applyBorder="1" applyAlignment="1" applyProtection="1">
      <alignment horizontal="left" vertical="top" indent="2"/>
      <protection hidden="1"/>
    </xf>
    <xf numFmtId="0" fontId="12" fillId="0" borderId="23" xfId="57" applyFont="1" applyBorder="1" applyAlignment="1" applyProtection="1">
      <alignment horizontal="left" vertical="top" wrapText="1" indent="2"/>
      <protection hidden="1"/>
    </xf>
    <xf numFmtId="0" fontId="12" fillId="0" borderId="22" xfId="57" applyFont="1" applyBorder="1" applyAlignment="1" applyProtection="1">
      <alignment horizontal="right" vertical="top"/>
      <protection hidden="1"/>
    </xf>
    <xf numFmtId="0" fontId="12" fillId="0" borderId="0" xfId="57" applyFont="1" applyBorder="1" applyAlignment="1" applyProtection="1">
      <alignment horizontal="right" vertical="top"/>
      <protection hidden="1"/>
    </xf>
    <xf numFmtId="0" fontId="12" fillId="0" borderId="0" xfId="57" applyFont="1" applyBorder="1" applyAlignment="1" applyProtection="1">
      <alignment horizontal="center" vertical="top"/>
      <protection hidden="1"/>
    </xf>
    <xf numFmtId="0" fontId="12" fillId="0" borderId="0" xfId="57" applyFont="1" applyBorder="1" applyAlignment="1" applyProtection="1">
      <alignment horizontal="center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12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57" applyNumberFormat="1" applyFont="1" applyBorder="1" applyAlignment="1" applyProtection="1">
      <alignment horizontal="center" vertical="center"/>
      <protection hidden="1" locked="0"/>
    </xf>
    <xf numFmtId="0" fontId="12" fillId="0" borderId="22" xfId="57" applyFont="1" applyBorder="1" applyAlignment="1" applyProtection="1">
      <alignment horizontal="left" vertical="top"/>
      <protection hidden="1"/>
    </xf>
    <xf numFmtId="0" fontId="12" fillId="0" borderId="0" xfId="57" applyFont="1" applyBorder="1" applyAlignment="1" applyProtection="1">
      <alignment horizontal="left" vertical="top"/>
      <protection hidden="1"/>
    </xf>
    <xf numFmtId="0" fontId="12" fillId="0" borderId="23" xfId="57" applyFont="1" applyBorder="1" applyAlignment="1" applyProtection="1">
      <alignment horizontal="left"/>
      <protection hidden="1"/>
    </xf>
    <xf numFmtId="0" fontId="12" fillId="0" borderId="20" xfId="57" applyFont="1" applyBorder="1" applyAlignment="1" applyProtection="1">
      <alignment/>
      <protection hidden="1"/>
    </xf>
    <xf numFmtId="0" fontId="12" fillId="0" borderId="21" xfId="57" applyFont="1" applyBorder="1" applyAlignment="1" applyProtection="1">
      <alignment/>
      <protection hidden="1"/>
    </xf>
    <xf numFmtId="0" fontId="12" fillId="0" borderId="22" xfId="57" applyFont="1" applyBorder="1" applyAlignment="1" applyProtection="1">
      <alignment horizontal="left"/>
      <protection hidden="1"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23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3" fillId="0" borderId="0" xfId="62" applyFont="1" applyBorder="1" applyAlignment="1">
      <alignment/>
      <protection/>
    </xf>
    <xf numFmtId="0" fontId="13" fillId="0" borderId="23" xfId="62" applyFont="1" applyBorder="1" applyAlignment="1">
      <alignment/>
      <protection/>
    </xf>
    <xf numFmtId="0" fontId="11" fillId="0" borderId="22" xfId="57" applyFont="1" applyBorder="1" applyAlignment="1" applyProtection="1">
      <alignment vertical="center"/>
      <protection hidden="1"/>
    </xf>
    <xf numFmtId="0" fontId="12" fillId="0" borderId="24" xfId="57" applyFont="1" applyBorder="1" applyAlignment="1" applyProtection="1">
      <alignment/>
      <protection hidden="1"/>
    </xf>
    <xf numFmtId="0" fontId="12" fillId="0" borderId="24" xfId="57" applyFont="1" applyBorder="1" applyAlignment="1">
      <alignment/>
      <protection/>
    </xf>
    <xf numFmtId="0" fontId="12" fillId="0" borderId="25" xfId="57" applyFont="1" applyBorder="1" applyAlignment="1" applyProtection="1">
      <alignment/>
      <protection hidden="1"/>
    </xf>
    <xf numFmtId="0" fontId="12" fillId="0" borderId="26" xfId="57" applyFont="1" applyFill="1" applyBorder="1" applyAlignment="1" applyProtection="1">
      <alignment horizontal="right" vertical="top" wrapText="1"/>
      <protection hidden="1"/>
    </xf>
    <xf numFmtId="0" fontId="12" fillId="0" borderId="27" xfId="57" applyFont="1" applyFill="1" applyBorder="1" applyAlignment="1" applyProtection="1">
      <alignment horizontal="right" vertical="top" wrapText="1"/>
      <protection hidden="1"/>
    </xf>
    <xf numFmtId="0" fontId="12" fillId="0" borderId="27" xfId="57" applyFont="1" applyFill="1" applyBorder="1" applyAlignment="1" applyProtection="1">
      <alignment/>
      <protection hidden="1"/>
    </xf>
    <xf numFmtId="0" fontId="12" fillId="0" borderId="28" xfId="57" applyFont="1" applyFill="1" applyBorder="1" applyAlignment="1" applyProtection="1">
      <alignment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27" xfId="57" applyFont="1" applyFill="1" applyBorder="1" applyAlignment="1" applyProtection="1">
      <alignment horizontal="center" vertical="top"/>
      <protection hidden="1"/>
    </xf>
    <xf numFmtId="0" fontId="12" fillId="0" borderId="27" xfId="57" applyFont="1" applyFill="1" applyBorder="1" applyAlignment="1" applyProtection="1">
      <alignment horizontal="center"/>
      <protection hidden="1"/>
    </xf>
    <xf numFmtId="0" fontId="12" fillId="0" borderId="22" xfId="57" applyFont="1" applyBorder="1" applyAlignment="1" applyProtection="1">
      <alignment horizontal="right" vertical="center" wrapText="1"/>
      <protection hidden="1"/>
    </xf>
    <xf numFmtId="0" fontId="12" fillId="0" borderId="23" xfId="57" applyFont="1" applyBorder="1" applyAlignment="1" applyProtection="1">
      <alignment horizontal="right" wrapText="1"/>
      <protection hidden="1"/>
    </xf>
    <xf numFmtId="49" fontId="17" fillId="0" borderId="26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2" fillId="0" borderId="22" xfId="57" applyFont="1" applyBorder="1" applyAlignment="1" applyProtection="1">
      <alignment horizontal="right" vertical="center"/>
      <protection hidden="1"/>
    </xf>
    <xf numFmtId="0" fontId="12" fillId="0" borderId="23" xfId="57" applyFont="1" applyBorder="1" applyAlignment="1" applyProtection="1">
      <alignment horizontal="right"/>
      <protection hidden="1"/>
    </xf>
    <xf numFmtId="49" fontId="11" fillId="0" borderId="26" xfId="57" applyNumberFormat="1" applyFont="1" applyFill="1" applyBorder="1" applyAlignment="1" applyProtection="1">
      <alignment horizontal="left" vertical="center"/>
      <protection hidden="1" locked="0"/>
    </xf>
    <xf numFmtId="0" fontId="12" fillId="0" borderId="28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13" fillId="0" borderId="0" xfId="62" applyFont="1" applyBorder="1" applyAlignment="1">
      <alignment/>
      <protection/>
    </xf>
    <xf numFmtId="0" fontId="13" fillId="0" borderId="23" xfId="62" applyFont="1" applyBorder="1" applyAlignment="1">
      <alignment/>
      <protection/>
    </xf>
    <xf numFmtId="0" fontId="11" fillId="0" borderId="29" xfId="57" applyFont="1" applyBorder="1" applyAlignment="1">
      <alignment/>
      <protection/>
    </xf>
    <xf numFmtId="0" fontId="11" fillId="0" borderId="20" xfId="57" applyFont="1" applyBorder="1" applyAlignment="1">
      <alignment/>
      <protection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30" xfId="57" applyFont="1" applyBorder="1" applyAlignment="1" applyProtection="1">
      <alignment horizontal="center" vertical="top"/>
      <protection hidden="1"/>
    </xf>
    <xf numFmtId="0" fontId="12" fillId="0" borderId="30" xfId="57" applyFont="1" applyBorder="1" applyAlignment="1">
      <alignment horizontal="center"/>
      <protection/>
    </xf>
    <xf numFmtId="0" fontId="12" fillId="0" borderId="31" xfId="57" applyFont="1" applyBorder="1" applyAlignment="1">
      <alignment/>
      <protection/>
    </xf>
    <xf numFmtId="49" fontId="11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6" xfId="57" applyFont="1" applyFill="1" applyBorder="1" applyAlignment="1" applyProtection="1">
      <alignment horizontal="left" vertical="center"/>
      <protection hidden="1" locked="0"/>
    </xf>
    <xf numFmtId="0" fontId="12" fillId="0" borderId="27" xfId="57" applyFont="1" applyFill="1" applyBorder="1" applyAlignment="1">
      <alignment/>
      <protection/>
    </xf>
    <xf numFmtId="0" fontId="12" fillId="0" borderId="28" xfId="57" applyFont="1" applyFill="1" applyBorder="1" applyAlignment="1">
      <alignment/>
      <protection/>
    </xf>
    <xf numFmtId="0" fontId="12" fillId="0" borderId="0" xfId="57" applyFont="1" applyBorder="1" applyAlignment="1" applyProtection="1">
      <alignment horizontal="center" vertical="top"/>
      <protection hidden="1"/>
    </xf>
    <xf numFmtId="0" fontId="12" fillId="0" borderId="0" xfId="57" applyFont="1" applyBorder="1" applyAlignment="1" applyProtection="1">
      <alignment horizontal="center"/>
      <protection hidden="1"/>
    </xf>
    <xf numFmtId="0" fontId="12" fillId="0" borderId="20" xfId="57" applyFont="1" applyBorder="1" applyAlignment="1" applyProtection="1">
      <alignment horizontal="center"/>
      <protection hidden="1"/>
    </xf>
    <xf numFmtId="0" fontId="11" fillId="0" borderId="27" xfId="57" applyFont="1" applyFill="1" applyBorder="1" applyAlignment="1" applyProtection="1">
      <alignment horizontal="left" vertical="center"/>
      <protection hidden="1" locked="0"/>
    </xf>
    <xf numFmtId="0" fontId="11" fillId="0" borderId="28" xfId="57" applyFont="1" applyFill="1" applyBorder="1" applyAlignment="1" applyProtection="1">
      <alignment horizontal="left" vertical="center"/>
      <protection hidden="1" locked="0"/>
    </xf>
    <xf numFmtId="0" fontId="11" fillId="0" borderId="26" xfId="57" applyFont="1" applyFill="1" applyBorder="1" applyAlignment="1" applyProtection="1">
      <alignment horizontal="right" vertical="center"/>
      <protection hidden="1" locked="0"/>
    </xf>
    <xf numFmtId="0" fontId="12" fillId="0" borderId="0" xfId="57" applyFont="1" applyBorder="1" applyAlignment="1" applyProtection="1">
      <alignment vertical="top" wrapText="1"/>
      <protection hidden="1"/>
    </xf>
    <xf numFmtId="0" fontId="12" fillId="0" borderId="0" xfId="57" applyFont="1" applyBorder="1" applyAlignment="1" applyProtection="1">
      <alignment wrapText="1"/>
      <protection hidden="1"/>
    </xf>
    <xf numFmtId="0" fontId="12" fillId="0" borderId="27" xfId="57" applyFont="1" applyFill="1" applyBorder="1" applyAlignment="1">
      <alignment horizontal="left"/>
      <protection/>
    </xf>
    <xf numFmtId="0" fontId="12" fillId="0" borderId="28" xfId="57" applyFont="1" applyFill="1" applyBorder="1" applyAlignment="1">
      <alignment horizontal="left"/>
      <protection/>
    </xf>
    <xf numFmtId="0" fontId="12" fillId="0" borderId="0" xfId="57" applyFont="1" applyBorder="1" applyAlignment="1" applyProtection="1">
      <alignment horizontal="right" vertical="center"/>
      <protection hidden="1"/>
    </xf>
    <xf numFmtId="0" fontId="12" fillId="0" borderId="22" xfId="57" applyFont="1" applyBorder="1" applyAlignment="1" applyProtection="1">
      <alignment horizontal="center" vertical="center"/>
      <protection hidden="1"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vertical="center"/>
      <protection/>
    </xf>
    <xf numFmtId="0" fontId="12" fillId="0" borderId="23" xfId="57" applyFont="1" applyBorder="1" applyAlignment="1">
      <alignment horizontal="center"/>
      <protection/>
    </xf>
    <xf numFmtId="0" fontId="17" fillId="0" borderId="26" xfId="53" applyFont="1" applyFill="1" applyBorder="1" applyAlignment="1" applyProtection="1">
      <alignment/>
      <protection hidden="1" locked="0"/>
    </xf>
    <xf numFmtId="0" fontId="11" fillId="0" borderId="27" xfId="57" applyFont="1" applyFill="1" applyBorder="1" applyAlignment="1" applyProtection="1">
      <alignment/>
      <protection hidden="1" locked="0"/>
    </xf>
    <xf numFmtId="0" fontId="11" fillId="0" borderId="28" xfId="57" applyFont="1" applyFill="1" applyBorder="1" applyAlignment="1" applyProtection="1">
      <alignment/>
      <protection hidden="1" locked="0"/>
    </xf>
    <xf numFmtId="0" fontId="12" fillId="0" borderId="0" xfId="57" applyFont="1" applyBorder="1" applyAlignment="1" applyProtection="1">
      <alignment horizontal="right"/>
      <protection hidden="1"/>
    </xf>
    <xf numFmtId="0" fontId="12" fillId="0" borderId="27" xfId="57" applyFont="1" applyFill="1" applyBorder="1" applyAlignment="1">
      <alignment horizontal="left" vertical="center"/>
      <protection/>
    </xf>
    <xf numFmtId="1" fontId="11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7" applyFont="1" applyBorder="1" applyAlignment="1" applyProtection="1">
      <alignment horizontal="right" wrapText="1"/>
      <protection hidden="1"/>
    </xf>
    <xf numFmtId="0" fontId="12" fillId="0" borderId="22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6" fillId="0" borderId="22" xfId="57" applyFont="1" applyBorder="1" applyAlignment="1" applyProtection="1">
      <alignment horizontal="center" vertical="center" wrapText="1"/>
      <protection hidden="1"/>
    </xf>
    <xf numFmtId="0" fontId="16" fillId="0" borderId="0" xfId="57" applyFont="1" applyBorder="1" applyAlignment="1" applyProtection="1">
      <alignment horizontal="center" vertical="center" wrapText="1"/>
      <protection hidden="1"/>
    </xf>
    <xf numFmtId="0" fontId="16" fillId="0" borderId="23" xfId="57" applyFont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top" wrapText="1"/>
      <protection hidden="1"/>
    </xf>
    <xf numFmtId="0" fontId="11" fillId="0" borderId="11" xfId="0" applyFont="1" applyFill="1" applyBorder="1" applyAlignment="1" applyProtection="1">
      <alignment vertical="center" wrapText="1"/>
      <protection hidden="1"/>
    </xf>
    <xf numFmtId="0" fontId="11" fillId="0" borderId="37" xfId="0" applyFont="1" applyFill="1" applyBorder="1" applyAlignment="1" applyProtection="1">
      <alignment vertical="center" wrapText="1"/>
      <protection hidden="1"/>
    </xf>
    <xf numFmtId="0" fontId="11" fillId="0" borderId="38" xfId="0" applyFont="1" applyFill="1" applyBorder="1" applyAlignment="1" applyProtection="1">
      <alignment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37" xfId="0" applyFont="1" applyFill="1" applyBorder="1" applyAlignment="1" applyProtection="1">
      <alignment horizontal="center" vertical="center" wrapText="1"/>
      <protection hidden="1"/>
    </xf>
    <xf numFmtId="0" fontId="11" fillId="0" borderId="38" xfId="0" applyFont="1" applyFill="1" applyBorder="1" applyAlignment="1" applyProtection="1">
      <alignment horizontal="center" vertical="center" wrapText="1"/>
      <protection hidden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left" vertical="center" wrapText="1" indent="1"/>
    </xf>
    <xf numFmtId="0" fontId="12" fillId="0" borderId="36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>
      <alignment horizontal="left" vertical="center" wrapText="1" indent="1"/>
    </xf>
    <xf numFmtId="0" fontId="11" fillId="0" borderId="35" xfId="0" applyFont="1" applyFill="1" applyBorder="1" applyAlignment="1">
      <alignment horizontal="left" vertical="center" wrapText="1" indent="1"/>
    </xf>
    <xf numFmtId="0" fontId="12" fillId="0" borderId="42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39" xfId="0" applyFont="1" applyFill="1" applyBorder="1" applyAlignment="1">
      <alignment horizontal="left" vertical="center" wrapText="1" indent="1"/>
    </xf>
    <xf numFmtId="0" fontId="11" fillId="0" borderId="40" xfId="0" applyFont="1" applyFill="1" applyBorder="1" applyAlignment="1">
      <alignment horizontal="left" vertical="center" wrapText="1" inden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10" zoomScaleSheetLayoutView="110" zoomScalePageLayoutView="0" workbookViewId="0" topLeftCell="A47">
      <selection activeCell="J18" sqref="J18"/>
    </sheetView>
  </sheetViews>
  <sheetFormatPr defaultColWidth="9.140625" defaultRowHeight="12.75"/>
  <cols>
    <col min="1" max="1" width="9.140625" style="49" customWidth="1"/>
    <col min="2" max="2" width="13.00390625" style="49" customWidth="1"/>
    <col min="3" max="4" width="9.140625" style="49" customWidth="1"/>
    <col min="5" max="5" width="11.00390625" style="49" customWidth="1"/>
    <col min="6" max="6" width="9.140625" style="49" customWidth="1"/>
    <col min="7" max="7" width="15.140625" style="49" customWidth="1"/>
    <col min="8" max="8" width="19.28125" style="49" customWidth="1"/>
    <col min="9" max="9" width="14.421875" style="49" customWidth="1"/>
    <col min="10" max="16384" width="9.140625" style="49" customWidth="1"/>
  </cols>
  <sheetData>
    <row r="1" spans="1:9" ht="15">
      <c r="A1" s="137" t="s">
        <v>191</v>
      </c>
      <c r="B1" s="138"/>
      <c r="C1" s="138"/>
      <c r="D1" s="47"/>
      <c r="E1" s="47"/>
      <c r="F1" s="47"/>
      <c r="G1" s="47"/>
      <c r="H1" s="47"/>
      <c r="I1" s="48"/>
    </row>
    <row r="2" spans="1:9" ht="15">
      <c r="A2" s="173" t="s">
        <v>192</v>
      </c>
      <c r="B2" s="174"/>
      <c r="C2" s="174"/>
      <c r="D2" s="175"/>
      <c r="E2" s="50">
        <v>41640</v>
      </c>
      <c r="F2" s="51"/>
      <c r="G2" s="52" t="s">
        <v>193</v>
      </c>
      <c r="H2" s="50">
        <v>42004</v>
      </c>
      <c r="I2" s="53"/>
    </row>
    <row r="3" spans="1:9" ht="14.25">
      <c r="A3" s="54"/>
      <c r="B3" s="55"/>
      <c r="C3" s="55"/>
      <c r="D3" s="55"/>
      <c r="E3" s="56"/>
      <c r="F3" s="56"/>
      <c r="G3" s="55"/>
      <c r="H3" s="55"/>
      <c r="I3" s="57"/>
    </row>
    <row r="4" spans="1:9" ht="15">
      <c r="A4" s="176" t="s">
        <v>253</v>
      </c>
      <c r="B4" s="177"/>
      <c r="C4" s="177"/>
      <c r="D4" s="177"/>
      <c r="E4" s="177"/>
      <c r="F4" s="177"/>
      <c r="G4" s="177"/>
      <c r="H4" s="177"/>
      <c r="I4" s="178"/>
    </row>
    <row r="5" spans="1:9" ht="15">
      <c r="A5" s="58"/>
      <c r="B5" s="59"/>
      <c r="C5" s="59"/>
      <c r="D5" s="59"/>
      <c r="E5" s="60"/>
      <c r="F5" s="61"/>
      <c r="G5" s="62"/>
      <c r="H5" s="63"/>
      <c r="I5" s="64"/>
    </row>
    <row r="6" spans="1:9" ht="15">
      <c r="A6" s="128" t="s">
        <v>194</v>
      </c>
      <c r="B6" s="129"/>
      <c r="C6" s="143" t="s">
        <v>257</v>
      </c>
      <c r="D6" s="144"/>
      <c r="E6" s="65"/>
      <c r="F6" s="65"/>
      <c r="G6" s="65"/>
      <c r="H6" s="65"/>
      <c r="I6" s="66"/>
    </row>
    <row r="7" spans="1:9" ht="14.25">
      <c r="A7" s="67"/>
      <c r="B7" s="68"/>
      <c r="C7" s="59"/>
      <c r="D7" s="59"/>
      <c r="E7" s="65"/>
      <c r="F7" s="65"/>
      <c r="G7" s="65"/>
      <c r="H7" s="65"/>
      <c r="I7" s="66"/>
    </row>
    <row r="8" spans="1:9" ht="15">
      <c r="A8" s="123" t="s">
        <v>195</v>
      </c>
      <c r="B8" s="124"/>
      <c r="C8" s="143" t="s">
        <v>258</v>
      </c>
      <c r="D8" s="144"/>
      <c r="E8" s="65"/>
      <c r="F8" s="65"/>
      <c r="G8" s="65"/>
      <c r="H8" s="65"/>
      <c r="I8" s="69"/>
    </row>
    <row r="9" spans="1:9" ht="14.25">
      <c r="A9" s="70"/>
      <c r="B9" s="71"/>
      <c r="C9" s="72"/>
      <c r="D9" s="73"/>
      <c r="E9" s="59"/>
      <c r="F9" s="59"/>
      <c r="G9" s="59"/>
      <c r="H9" s="59"/>
      <c r="I9" s="69"/>
    </row>
    <row r="10" spans="1:9" ht="15">
      <c r="A10" s="123" t="s">
        <v>196</v>
      </c>
      <c r="B10" s="171"/>
      <c r="C10" s="143" t="s">
        <v>275</v>
      </c>
      <c r="D10" s="144"/>
      <c r="E10" s="59"/>
      <c r="F10" s="59"/>
      <c r="G10" s="59"/>
      <c r="H10" s="59"/>
      <c r="I10" s="69"/>
    </row>
    <row r="11" spans="1:9" ht="14.25">
      <c r="A11" s="172"/>
      <c r="B11" s="171"/>
      <c r="C11" s="59"/>
      <c r="D11" s="59"/>
      <c r="E11" s="59"/>
      <c r="F11" s="59"/>
      <c r="G11" s="59"/>
      <c r="H11" s="59"/>
      <c r="I11" s="69"/>
    </row>
    <row r="12" spans="1:9" ht="15">
      <c r="A12" s="128" t="s">
        <v>197</v>
      </c>
      <c r="B12" s="129"/>
      <c r="C12" s="145" t="s">
        <v>259</v>
      </c>
      <c r="D12" s="168"/>
      <c r="E12" s="168"/>
      <c r="F12" s="168"/>
      <c r="G12" s="168"/>
      <c r="H12" s="168"/>
      <c r="I12" s="131"/>
    </row>
    <row r="13" spans="1:9" ht="14.25">
      <c r="A13" s="67"/>
      <c r="B13" s="68"/>
      <c r="C13" s="74"/>
      <c r="D13" s="59"/>
      <c r="E13" s="59"/>
      <c r="F13" s="59"/>
      <c r="G13" s="59"/>
      <c r="H13" s="59"/>
      <c r="I13" s="69"/>
    </row>
    <row r="14" spans="1:9" ht="15">
      <c r="A14" s="128" t="s">
        <v>198</v>
      </c>
      <c r="B14" s="129"/>
      <c r="C14" s="169">
        <v>42000</v>
      </c>
      <c r="D14" s="170"/>
      <c r="E14" s="59"/>
      <c r="F14" s="145" t="s">
        <v>260</v>
      </c>
      <c r="G14" s="168"/>
      <c r="H14" s="168"/>
      <c r="I14" s="131"/>
    </row>
    <row r="15" spans="1:9" ht="14.25">
      <c r="A15" s="67"/>
      <c r="B15" s="68"/>
      <c r="C15" s="59"/>
      <c r="D15" s="59"/>
      <c r="E15" s="59"/>
      <c r="F15" s="59"/>
      <c r="G15" s="59"/>
      <c r="H15" s="59"/>
      <c r="I15" s="69"/>
    </row>
    <row r="16" spans="1:9" ht="15">
      <c r="A16" s="128" t="s">
        <v>199</v>
      </c>
      <c r="B16" s="129"/>
      <c r="C16" s="145" t="s">
        <v>261</v>
      </c>
      <c r="D16" s="168"/>
      <c r="E16" s="168"/>
      <c r="F16" s="168"/>
      <c r="G16" s="168"/>
      <c r="H16" s="168"/>
      <c r="I16" s="131"/>
    </row>
    <row r="17" spans="1:9" ht="14.25">
      <c r="A17" s="67"/>
      <c r="B17" s="68"/>
      <c r="C17" s="59"/>
      <c r="D17" s="59"/>
      <c r="E17" s="59"/>
      <c r="F17" s="59"/>
      <c r="G17" s="59"/>
      <c r="H17" s="59"/>
      <c r="I17" s="69"/>
    </row>
    <row r="18" spans="1:9" ht="15">
      <c r="A18" s="128" t="s">
        <v>200</v>
      </c>
      <c r="B18" s="129"/>
      <c r="C18" s="164" t="s">
        <v>262</v>
      </c>
      <c r="D18" s="165"/>
      <c r="E18" s="165"/>
      <c r="F18" s="165"/>
      <c r="G18" s="165"/>
      <c r="H18" s="165"/>
      <c r="I18" s="166"/>
    </row>
    <row r="19" spans="1:9" ht="14.25">
      <c r="A19" s="67"/>
      <c r="B19" s="68"/>
      <c r="C19" s="74"/>
      <c r="D19" s="59"/>
      <c r="E19" s="59"/>
      <c r="F19" s="59"/>
      <c r="G19" s="59"/>
      <c r="H19" s="59"/>
      <c r="I19" s="69"/>
    </row>
    <row r="20" spans="1:9" ht="15">
      <c r="A20" s="128" t="s">
        <v>201</v>
      </c>
      <c r="B20" s="129"/>
      <c r="C20" s="164" t="s">
        <v>263</v>
      </c>
      <c r="D20" s="165"/>
      <c r="E20" s="165"/>
      <c r="F20" s="165"/>
      <c r="G20" s="165"/>
      <c r="H20" s="165"/>
      <c r="I20" s="166"/>
    </row>
    <row r="21" spans="1:9" ht="14.25">
      <c r="A21" s="67"/>
      <c r="B21" s="68"/>
      <c r="C21" s="74"/>
      <c r="D21" s="59"/>
      <c r="E21" s="59"/>
      <c r="F21" s="59"/>
      <c r="G21" s="59"/>
      <c r="H21" s="59"/>
      <c r="I21" s="69"/>
    </row>
    <row r="22" spans="1:9" ht="15">
      <c r="A22" s="128" t="s">
        <v>202</v>
      </c>
      <c r="B22" s="129"/>
      <c r="C22" s="75">
        <v>472</v>
      </c>
      <c r="D22" s="145" t="s">
        <v>260</v>
      </c>
      <c r="E22" s="156"/>
      <c r="F22" s="157"/>
      <c r="G22" s="128"/>
      <c r="H22" s="167"/>
      <c r="I22" s="76"/>
    </row>
    <row r="23" spans="1:9" ht="14.25">
      <c r="A23" s="67"/>
      <c r="B23" s="68"/>
      <c r="C23" s="59"/>
      <c r="D23" s="59"/>
      <c r="E23" s="59"/>
      <c r="F23" s="59"/>
      <c r="G23" s="59"/>
      <c r="H23" s="59"/>
      <c r="I23" s="69"/>
    </row>
    <row r="24" spans="1:9" ht="15">
      <c r="A24" s="128" t="s">
        <v>203</v>
      </c>
      <c r="B24" s="129"/>
      <c r="C24" s="75">
        <v>5</v>
      </c>
      <c r="D24" s="145" t="s">
        <v>264</v>
      </c>
      <c r="E24" s="156"/>
      <c r="F24" s="156"/>
      <c r="G24" s="157"/>
      <c r="H24" s="77" t="s">
        <v>204</v>
      </c>
      <c r="I24" s="78">
        <v>1342</v>
      </c>
    </row>
    <row r="25" spans="1:9" ht="14.25">
      <c r="A25" s="67"/>
      <c r="B25" s="68"/>
      <c r="C25" s="59"/>
      <c r="D25" s="59"/>
      <c r="E25" s="59"/>
      <c r="F25" s="59"/>
      <c r="G25" s="68"/>
      <c r="H25" s="68" t="s">
        <v>254</v>
      </c>
      <c r="I25" s="79"/>
    </row>
    <row r="26" spans="1:9" ht="15">
      <c r="A26" s="128" t="s">
        <v>205</v>
      </c>
      <c r="B26" s="129"/>
      <c r="C26" s="80" t="s">
        <v>266</v>
      </c>
      <c r="D26" s="81"/>
      <c r="E26" s="82"/>
      <c r="F26" s="59"/>
      <c r="G26" s="158" t="s">
        <v>206</v>
      </c>
      <c r="H26" s="129"/>
      <c r="I26" s="83" t="s">
        <v>265</v>
      </c>
    </row>
    <row r="27" spans="1:9" ht="14.25">
      <c r="A27" s="67"/>
      <c r="B27" s="68"/>
      <c r="C27" s="59"/>
      <c r="D27" s="59"/>
      <c r="E27" s="59"/>
      <c r="F27" s="59"/>
      <c r="G27" s="59"/>
      <c r="H27" s="59"/>
      <c r="I27" s="84"/>
    </row>
    <row r="28" spans="1:9" ht="14.25">
      <c r="A28" s="159" t="s">
        <v>207</v>
      </c>
      <c r="B28" s="160"/>
      <c r="C28" s="161"/>
      <c r="D28" s="161"/>
      <c r="E28" s="160" t="s">
        <v>208</v>
      </c>
      <c r="F28" s="162"/>
      <c r="G28" s="162"/>
      <c r="H28" s="161" t="s">
        <v>209</v>
      </c>
      <c r="I28" s="163"/>
    </row>
    <row r="29" spans="1:9" ht="14.25">
      <c r="A29" s="85"/>
      <c r="B29" s="82"/>
      <c r="C29" s="82"/>
      <c r="D29" s="73"/>
      <c r="E29" s="59"/>
      <c r="F29" s="59"/>
      <c r="G29" s="59"/>
      <c r="H29" s="86"/>
      <c r="I29" s="84"/>
    </row>
    <row r="30" spans="1:9" ht="15">
      <c r="A30" s="153"/>
      <c r="B30" s="146"/>
      <c r="C30" s="146"/>
      <c r="D30" s="147"/>
      <c r="E30" s="153"/>
      <c r="F30" s="146"/>
      <c r="G30" s="146"/>
      <c r="H30" s="143"/>
      <c r="I30" s="144"/>
    </row>
    <row r="31" spans="1:9" ht="14.25">
      <c r="A31" s="67"/>
      <c r="B31" s="68"/>
      <c r="C31" s="74"/>
      <c r="D31" s="154"/>
      <c r="E31" s="154"/>
      <c r="F31" s="154"/>
      <c r="G31" s="155"/>
      <c r="H31" s="59"/>
      <c r="I31" s="88"/>
    </row>
    <row r="32" spans="1:9" ht="15">
      <c r="A32" s="153"/>
      <c r="B32" s="146"/>
      <c r="C32" s="146"/>
      <c r="D32" s="147"/>
      <c r="E32" s="153"/>
      <c r="F32" s="146"/>
      <c r="G32" s="146"/>
      <c r="H32" s="143"/>
      <c r="I32" s="144"/>
    </row>
    <row r="33" spans="1:9" ht="14.25">
      <c r="A33" s="67"/>
      <c r="B33" s="68"/>
      <c r="C33" s="74"/>
      <c r="D33" s="87"/>
      <c r="E33" s="87"/>
      <c r="F33" s="87"/>
      <c r="G33" s="65"/>
      <c r="H33" s="59"/>
      <c r="I33" s="89"/>
    </row>
    <row r="34" spans="1:9" ht="15">
      <c r="A34" s="153"/>
      <c r="B34" s="146"/>
      <c r="C34" s="146"/>
      <c r="D34" s="147"/>
      <c r="E34" s="153"/>
      <c r="F34" s="146"/>
      <c r="G34" s="146"/>
      <c r="H34" s="143"/>
      <c r="I34" s="144"/>
    </row>
    <row r="35" spans="1:9" ht="14.25">
      <c r="A35" s="67"/>
      <c r="B35" s="68"/>
      <c r="C35" s="74"/>
      <c r="D35" s="87"/>
      <c r="E35" s="87"/>
      <c r="F35" s="87"/>
      <c r="G35" s="65"/>
      <c r="H35" s="59"/>
      <c r="I35" s="89"/>
    </row>
    <row r="36" spans="1:9" ht="15">
      <c r="A36" s="153"/>
      <c r="B36" s="146"/>
      <c r="C36" s="146"/>
      <c r="D36" s="147"/>
      <c r="E36" s="153"/>
      <c r="F36" s="146"/>
      <c r="G36" s="146"/>
      <c r="H36" s="143"/>
      <c r="I36" s="144"/>
    </row>
    <row r="37" spans="1:9" ht="14.25">
      <c r="A37" s="90"/>
      <c r="B37" s="91"/>
      <c r="C37" s="148"/>
      <c r="D37" s="149"/>
      <c r="E37" s="59"/>
      <c r="F37" s="148"/>
      <c r="G37" s="149"/>
      <c r="H37" s="59"/>
      <c r="I37" s="69"/>
    </row>
    <row r="38" spans="1:9" ht="15">
      <c r="A38" s="153"/>
      <c r="B38" s="146"/>
      <c r="C38" s="146"/>
      <c r="D38" s="147"/>
      <c r="E38" s="153"/>
      <c r="F38" s="146"/>
      <c r="G38" s="146"/>
      <c r="H38" s="143"/>
      <c r="I38" s="144"/>
    </row>
    <row r="39" spans="1:9" ht="14.25">
      <c r="A39" s="90"/>
      <c r="B39" s="91"/>
      <c r="C39" s="92"/>
      <c r="D39" s="93"/>
      <c r="E39" s="59"/>
      <c r="F39" s="92"/>
      <c r="G39" s="93"/>
      <c r="H39" s="59"/>
      <c r="I39" s="69"/>
    </row>
    <row r="40" spans="1:9" ht="15">
      <c r="A40" s="153"/>
      <c r="B40" s="146"/>
      <c r="C40" s="146"/>
      <c r="D40" s="147"/>
      <c r="E40" s="153"/>
      <c r="F40" s="146"/>
      <c r="G40" s="146"/>
      <c r="H40" s="143"/>
      <c r="I40" s="144"/>
    </row>
    <row r="41" spans="1:9" ht="15">
      <c r="A41" s="94"/>
      <c r="B41" s="82"/>
      <c r="C41" s="82"/>
      <c r="D41" s="82"/>
      <c r="E41" s="95"/>
      <c r="F41" s="96"/>
      <c r="G41" s="96"/>
      <c r="H41" s="97"/>
      <c r="I41" s="98"/>
    </row>
    <row r="42" spans="1:9" ht="14.25">
      <c r="A42" s="90"/>
      <c r="B42" s="91"/>
      <c r="C42" s="92"/>
      <c r="D42" s="93"/>
      <c r="E42" s="59"/>
      <c r="F42" s="92"/>
      <c r="G42" s="93"/>
      <c r="H42" s="59"/>
      <c r="I42" s="69"/>
    </row>
    <row r="43" spans="1:9" ht="14.25">
      <c r="A43" s="99"/>
      <c r="B43" s="100"/>
      <c r="C43" s="100"/>
      <c r="D43" s="72"/>
      <c r="E43" s="72"/>
      <c r="F43" s="100"/>
      <c r="G43" s="72"/>
      <c r="H43" s="72"/>
      <c r="I43" s="101"/>
    </row>
    <row r="44" spans="1:9" ht="15">
      <c r="A44" s="123" t="s">
        <v>210</v>
      </c>
      <c r="B44" s="124"/>
      <c r="C44" s="143"/>
      <c r="D44" s="144"/>
      <c r="E44" s="73"/>
      <c r="F44" s="145"/>
      <c r="G44" s="146"/>
      <c r="H44" s="146"/>
      <c r="I44" s="147"/>
    </row>
    <row r="45" spans="1:9" ht="14.25">
      <c r="A45" s="90"/>
      <c r="B45" s="91"/>
      <c r="C45" s="148"/>
      <c r="D45" s="149"/>
      <c r="E45" s="59"/>
      <c r="F45" s="148"/>
      <c r="G45" s="150"/>
      <c r="H45" s="102"/>
      <c r="I45" s="103"/>
    </row>
    <row r="46" spans="1:9" ht="15">
      <c r="A46" s="123" t="s">
        <v>211</v>
      </c>
      <c r="B46" s="124"/>
      <c r="C46" s="145" t="s">
        <v>276</v>
      </c>
      <c r="D46" s="151"/>
      <c r="E46" s="151"/>
      <c r="F46" s="151"/>
      <c r="G46" s="151"/>
      <c r="H46" s="151"/>
      <c r="I46" s="152"/>
    </row>
    <row r="47" spans="1:9" ht="14.25">
      <c r="A47" s="67"/>
      <c r="B47" s="68"/>
      <c r="C47" s="74" t="s">
        <v>212</v>
      </c>
      <c r="D47" s="59"/>
      <c r="E47" s="59"/>
      <c r="F47" s="59"/>
      <c r="G47" s="59"/>
      <c r="H47" s="59"/>
      <c r="I47" s="69"/>
    </row>
    <row r="48" spans="1:9" ht="15">
      <c r="A48" s="123" t="s">
        <v>213</v>
      </c>
      <c r="B48" s="124"/>
      <c r="C48" s="130" t="s">
        <v>272</v>
      </c>
      <c r="D48" s="126"/>
      <c r="E48" s="127"/>
      <c r="F48" s="59"/>
      <c r="G48" s="77" t="s">
        <v>214</v>
      </c>
      <c r="H48" s="130" t="s">
        <v>273</v>
      </c>
      <c r="I48" s="127"/>
    </row>
    <row r="49" spans="1:9" ht="14.25">
      <c r="A49" s="67"/>
      <c r="B49" s="68"/>
      <c r="C49" s="74"/>
      <c r="D49" s="59"/>
      <c r="E49" s="59"/>
      <c r="F49" s="59"/>
      <c r="G49" s="59"/>
      <c r="H49" s="59"/>
      <c r="I49" s="69"/>
    </row>
    <row r="50" spans="1:9" ht="15">
      <c r="A50" s="123" t="s">
        <v>200</v>
      </c>
      <c r="B50" s="124"/>
      <c r="C50" s="125" t="s">
        <v>267</v>
      </c>
      <c r="D50" s="126"/>
      <c r="E50" s="126"/>
      <c r="F50" s="126"/>
      <c r="G50" s="126"/>
      <c r="H50" s="126"/>
      <c r="I50" s="127"/>
    </row>
    <row r="51" spans="1:9" ht="14.25">
      <c r="A51" s="67"/>
      <c r="B51" s="68"/>
      <c r="C51" s="59"/>
      <c r="D51" s="59"/>
      <c r="E51" s="59"/>
      <c r="F51" s="59"/>
      <c r="G51" s="59"/>
      <c r="H51" s="59"/>
      <c r="I51" s="69"/>
    </row>
    <row r="52" spans="1:9" ht="15">
      <c r="A52" s="128" t="s">
        <v>215</v>
      </c>
      <c r="B52" s="129"/>
      <c r="C52" s="130" t="s">
        <v>268</v>
      </c>
      <c r="D52" s="126"/>
      <c r="E52" s="126"/>
      <c r="F52" s="126"/>
      <c r="G52" s="126"/>
      <c r="H52" s="126"/>
      <c r="I52" s="131"/>
    </row>
    <row r="53" spans="1:9" ht="14.25">
      <c r="A53" s="104"/>
      <c r="B53" s="72"/>
      <c r="C53" s="139" t="s">
        <v>281</v>
      </c>
      <c r="D53" s="139"/>
      <c r="E53" s="139"/>
      <c r="F53" s="139"/>
      <c r="G53" s="139"/>
      <c r="H53" s="139"/>
      <c r="I53" s="106"/>
    </row>
    <row r="54" spans="1:9" ht="14.25">
      <c r="A54" s="104"/>
      <c r="B54" s="72"/>
      <c r="C54" s="105"/>
      <c r="D54" s="105"/>
      <c r="E54" s="105"/>
      <c r="F54" s="105"/>
      <c r="G54" s="105"/>
      <c r="H54" s="105"/>
      <c r="I54" s="106"/>
    </row>
    <row r="55" spans="1:9" ht="15">
      <c r="A55" s="104"/>
      <c r="B55" s="132" t="s">
        <v>216</v>
      </c>
      <c r="C55" s="133"/>
      <c r="D55" s="133"/>
      <c r="E55" s="133"/>
      <c r="F55" s="107"/>
      <c r="G55" s="107"/>
      <c r="H55" s="107"/>
      <c r="I55" s="108"/>
    </row>
    <row r="56" spans="1:9" ht="14.25">
      <c r="A56" s="104"/>
      <c r="B56" s="134" t="s">
        <v>245</v>
      </c>
      <c r="C56" s="135"/>
      <c r="D56" s="135"/>
      <c r="E56" s="135"/>
      <c r="F56" s="135"/>
      <c r="G56" s="135"/>
      <c r="H56" s="135"/>
      <c r="I56" s="136"/>
    </row>
    <row r="57" spans="1:9" ht="14.25">
      <c r="A57" s="104"/>
      <c r="B57" s="134" t="s">
        <v>274</v>
      </c>
      <c r="C57" s="135"/>
      <c r="D57" s="135"/>
      <c r="E57" s="135"/>
      <c r="F57" s="135"/>
      <c r="G57" s="135"/>
      <c r="H57" s="135"/>
      <c r="I57" s="108"/>
    </row>
    <row r="58" spans="1:9" ht="14.25">
      <c r="A58" s="104"/>
      <c r="B58" s="134" t="s">
        <v>246</v>
      </c>
      <c r="C58" s="135"/>
      <c r="D58" s="135"/>
      <c r="E58" s="135"/>
      <c r="F58" s="135"/>
      <c r="G58" s="135"/>
      <c r="H58" s="135"/>
      <c r="I58" s="136"/>
    </row>
    <row r="59" spans="1:9" ht="14.25">
      <c r="A59" s="104"/>
      <c r="B59" s="134" t="s">
        <v>247</v>
      </c>
      <c r="C59" s="135"/>
      <c r="D59" s="135"/>
      <c r="E59" s="135"/>
      <c r="F59" s="135"/>
      <c r="G59" s="135"/>
      <c r="H59" s="135"/>
      <c r="I59" s="136"/>
    </row>
    <row r="60" spans="1:9" ht="14.25">
      <c r="A60" s="104"/>
      <c r="B60" s="109"/>
      <c r="C60" s="110"/>
      <c r="D60" s="110"/>
      <c r="E60" s="110"/>
      <c r="F60" s="110"/>
      <c r="G60" s="110"/>
      <c r="H60" s="110"/>
      <c r="I60" s="111"/>
    </row>
    <row r="61" spans="1:9" ht="15.75" thickBot="1">
      <c r="A61" s="112" t="s">
        <v>217</v>
      </c>
      <c r="B61" s="59"/>
      <c r="C61" s="59"/>
      <c r="D61" s="59"/>
      <c r="E61" s="59"/>
      <c r="F61" s="59"/>
      <c r="G61" s="113"/>
      <c r="H61" s="114"/>
      <c r="I61" s="115"/>
    </row>
    <row r="62" spans="1:9" ht="14.25">
      <c r="A62" s="58"/>
      <c r="B62" s="59"/>
      <c r="C62" s="59"/>
      <c r="D62" s="59"/>
      <c r="E62" s="72" t="s">
        <v>218</v>
      </c>
      <c r="F62" s="82"/>
      <c r="G62" s="140" t="s">
        <v>219</v>
      </c>
      <c r="H62" s="141"/>
      <c r="I62" s="142"/>
    </row>
    <row r="63" spans="1:9" ht="41.25" customHeight="1">
      <c r="A63" s="116"/>
      <c r="B63" s="117"/>
      <c r="C63" s="118"/>
      <c r="D63" s="118"/>
      <c r="E63" s="118"/>
      <c r="F63" s="118"/>
      <c r="G63" s="121"/>
      <c r="H63" s="122"/>
      <c r="I63" s="1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5" right="0.75" top="1" bottom="1" header="0.5" footer="0.5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06">
      <selection activeCell="J114" sqref="J114"/>
    </sheetView>
  </sheetViews>
  <sheetFormatPr defaultColWidth="9.140625" defaultRowHeight="12.75"/>
  <cols>
    <col min="1" max="9" width="9.140625" style="31" customWidth="1"/>
    <col min="10" max="10" width="12.140625" style="31" customWidth="1"/>
    <col min="11" max="11" width="12.57421875" style="31" customWidth="1"/>
    <col min="12" max="16384" width="9.140625" style="3" customWidth="1"/>
  </cols>
  <sheetData>
    <row r="1" spans="1:11" ht="12.75" customHeight="1">
      <c r="A1" s="189" t="s">
        <v>116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303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5">
      <c r="A3" s="191" t="s">
        <v>269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30">
      <c r="A4" s="194" t="s">
        <v>40</v>
      </c>
      <c r="B4" s="195"/>
      <c r="C4" s="195"/>
      <c r="D4" s="195"/>
      <c r="E4" s="195"/>
      <c r="F4" s="195"/>
      <c r="G4" s="195"/>
      <c r="H4" s="196"/>
      <c r="I4" s="14" t="s">
        <v>277</v>
      </c>
      <c r="J4" s="13" t="s">
        <v>255</v>
      </c>
      <c r="K4" s="14" t="s">
        <v>256</v>
      </c>
    </row>
    <row r="5" spans="1:11" ht="15">
      <c r="A5" s="179">
        <v>1</v>
      </c>
      <c r="B5" s="179"/>
      <c r="C5" s="179"/>
      <c r="D5" s="179"/>
      <c r="E5" s="179"/>
      <c r="F5" s="179"/>
      <c r="G5" s="179"/>
      <c r="H5" s="179"/>
      <c r="I5" s="16">
        <v>2</v>
      </c>
      <c r="J5" s="15">
        <v>3</v>
      </c>
      <c r="K5" s="15">
        <v>4</v>
      </c>
    </row>
    <row r="6" spans="1:11" ht="15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2"/>
    </row>
    <row r="7" spans="1:11" ht="15">
      <c r="A7" s="183" t="s">
        <v>41</v>
      </c>
      <c r="B7" s="184"/>
      <c r="C7" s="184"/>
      <c r="D7" s="184"/>
      <c r="E7" s="184"/>
      <c r="F7" s="184"/>
      <c r="G7" s="184"/>
      <c r="H7" s="185"/>
      <c r="I7" s="17">
        <v>1</v>
      </c>
      <c r="J7" s="18">
        <v>0</v>
      </c>
      <c r="K7" s="19">
        <v>0</v>
      </c>
    </row>
    <row r="8" spans="1:11" ht="15">
      <c r="A8" s="186" t="s">
        <v>279</v>
      </c>
      <c r="B8" s="187"/>
      <c r="C8" s="187"/>
      <c r="D8" s="187"/>
      <c r="E8" s="187"/>
      <c r="F8" s="187"/>
      <c r="G8" s="187"/>
      <c r="H8" s="188"/>
      <c r="I8" s="20">
        <v>2</v>
      </c>
      <c r="J8" s="21">
        <v>399145520</v>
      </c>
      <c r="K8" s="21">
        <f>K9+K16+K26+K35+K39</f>
        <v>404201076</v>
      </c>
    </row>
    <row r="9" spans="1:11" ht="15">
      <c r="A9" s="186" t="s">
        <v>157</v>
      </c>
      <c r="B9" s="187"/>
      <c r="C9" s="187"/>
      <c r="D9" s="187"/>
      <c r="E9" s="187"/>
      <c r="F9" s="187"/>
      <c r="G9" s="187"/>
      <c r="H9" s="188"/>
      <c r="I9" s="20">
        <v>3</v>
      </c>
      <c r="J9" s="21">
        <v>2946418</v>
      </c>
      <c r="K9" s="21">
        <f>SUM(K10:K15)</f>
        <v>2077866</v>
      </c>
    </row>
    <row r="10" spans="1:11" ht="15">
      <c r="A10" s="197" t="s">
        <v>88</v>
      </c>
      <c r="B10" s="198"/>
      <c r="C10" s="198"/>
      <c r="D10" s="198"/>
      <c r="E10" s="198"/>
      <c r="F10" s="198"/>
      <c r="G10" s="198"/>
      <c r="H10" s="199"/>
      <c r="I10" s="20">
        <v>4</v>
      </c>
      <c r="J10" s="19">
        <v>0</v>
      </c>
      <c r="K10" s="19"/>
    </row>
    <row r="11" spans="1:11" ht="15">
      <c r="A11" s="197" t="s">
        <v>7</v>
      </c>
      <c r="B11" s="198"/>
      <c r="C11" s="198"/>
      <c r="D11" s="198"/>
      <c r="E11" s="198"/>
      <c r="F11" s="198"/>
      <c r="G11" s="198"/>
      <c r="H11" s="199"/>
      <c r="I11" s="20">
        <v>5</v>
      </c>
      <c r="J11" s="19">
        <v>2946418</v>
      </c>
      <c r="K11" s="19">
        <v>2008166</v>
      </c>
    </row>
    <row r="12" spans="1:11" ht="15">
      <c r="A12" s="197" t="s">
        <v>89</v>
      </c>
      <c r="B12" s="198"/>
      <c r="C12" s="198"/>
      <c r="D12" s="198"/>
      <c r="E12" s="198"/>
      <c r="F12" s="198"/>
      <c r="G12" s="198"/>
      <c r="H12" s="199"/>
      <c r="I12" s="20">
        <v>6</v>
      </c>
      <c r="J12" s="19">
        <v>0</v>
      </c>
      <c r="K12" s="19"/>
    </row>
    <row r="13" spans="1:11" ht="15">
      <c r="A13" s="197" t="s">
        <v>160</v>
      </c>
      <c r="B13" s="198"/>
      <c r="C13" s="198"/>
      <c r="D13" s="198"/>
      <c r="E13" s="198"/>
      <c r="F13" s="198"/>
      <c r="G13" s="198"/>
      <c r="H13" s="199"/>
      <c r="I13" s="20">
        <v>7</v>
      </c>
      <c r="J13" s="19">
        <v>0</v>
      </c>
      <c r="K13" s="19"/>
    </row>
    <row r="14" spans="1:11" ht="15">
      <c r="A14" s="197" t="s">
        <v>161</v>
      </c>
      <c r="B14" s="198"/>
      <c r="C14" s="198"/>
      <c r="D14" s="198"/>
      <c r="E14" s="198"/>
      <c r="F14" s="198"/>
      <c r="G14" s="198"/>
      <c r="H14" s="199"/>
      <c r="I14" s="20">
        <v>8</v>
      </c>
      <c r="J14" s="19">
        <v>0</v>
      </c>
      <c r="K14" s="19">
        <v>69700</v>
      </c>
    </row>
    <row r="15" spans="1:11" ht="15">
      <c r="A15" s="197" t="s">
        <v>162</v>
      </c>
      <c r="B15" s="198"/>
      <c r="C15" s="198"/>
      <c r="D15" s="198"/>
      <c r="E15" s="198"/>
      <c r="F15" s="198"/>
      <c r="G15" s="198"/>
      <c r="H15" s="199"/>
      <c r="I15" s="20">
        <v>9</v>
      </c>
      <c r="J15" s="19">
        <v>0</v>
      </c>
      <c r="K15" s="19"/>
    </row>
    <row r="16" spans="1:11" ht="15">
      <c r="A16" s="186" t="s">
        <v>158</v>
      </c>
      <c r="B16" s="187"/>
      <c r="C16" s="187"/>
      <c r="D16" s="187"/>
      <c r="E16" s="187"/>
      <c r="F16" s="187"/>
      <c r="G16" s="187"/>
      <c r="H16" s="188"/>
      <c r="I16" s="20">
        <v>10</v>
      </c>
      <c r="J16" s="21">
        <v>386655871</v>
      </c>
      <c r="K16" s="21">
        <f>SUM(K17:K25)</f>
        <v>375305223</v>
      </c>
    </row>
    <row r="17" spans="1:11" ht="15">
      <c r="A17" s="197" t="s">
        <v>163</v>
      </c>
      <c r="B17" s="198"/>
      <c r="C17" s="198"/>
      <c r="D17" s="198"/>
      <c r="E17" s="198"/>
      <c r="F17" s="198"/>
      <c r="G17" s="198"/>
      <c r="H17" s="199"/>
      <c r="I17" s="20">
        <v>11</v>
      </c>
      <c r="J17" s="22">
        <v>72089887</v>
      </c>
      <c r="K17" s="19">
        <v>72089888</v>
      </c>
    </row>
    <row r="18" spans="1:11" ht="15">
      <c r="A18" s="197" t="s">
        <v>190</v>
      </c>
      <c r="B18" s="198"/>
      <c r="C18" s="198"/>
      <c r="D18" s="198"/>
      <c r="E18" s="198"/>
      <c r="F18" s="198"/>
      <c r="G18" s="198"/>
      <c r="H18" s="199"/>
      <c r="I18" s="20">
        <v>12</v>
      </c>
      <c r="J18" s="22">
        <v>278421058</v>
      </c>
      <c r="K18" s="19">
        <v>273230989</v>
      </c>
    </row>
    <row r="19" spans="1:11" ht="15">
      <c r="A19" s="197" t="s">
        <v>164</v>
      </c>
      <c r="B19" s="198"/>
      <c r="C19" s="198"/>
      <c r="D19" s="198"/>
      <c r="E19" s="198"/>
      <c r="F19" s="198"/>
      <c r="G19" s="198"/>
      <c r="H19" s="199"/>
      <c r="I19" s="20">
        <v>13</v>
      </c>
      <c r="J19" s="22">
        <v>32819230</v>
      </c>
      <c r="K19" s="19">
        <v>26835094</v>
      </c>
    </row>
    <row r="20" spans="1:11" ht="15">
      <c r="A20" s="197" t="s">
        <v>11</v>
      </c>
      <c r="B20" s="198"/>
      <c r="C20" s="198"/>
      <c r="D20" s="198"/>
      <c r="E20" s="198"/>
      <c r="F20" s="198"/>
      <c r="G20" s="198"/>
      <c r="H20" s="199"/>
      <c r="I20" s="20">
        <v>14</v>
      </c>
      <c r="J20" s="22">
        <v>3094398</v>
      </c>
      <c r="K20" s="19">
        <v>2842608</v>
      </c>
    </row>
    <row r="21" spans="1:11" ht="15">
      <c r="A21" s="197" t="s">
        <v>12</v>
      </c>
      <c r="B21" s="198"/>
      <c r="C21" s="198"/>
      <c r="D21" s="198"/>
      <c r="E21" s="198"/>
      <c r="F21" s="198"/>
      <c r="G21" s="198"/>
      <c r="H21" s="199"/>
      <c r="I21" s="20">
        <v>15</v>
      </c>
      <c r="J21" s="19"/>
      <c r="K21" s="19"/>
    </row>
    <row r="22" spans="1:11" ht="15">
      <c r="A22" s="197" t="s">
        <v>52</v>
      </c>
      <c r="B22" s="198"/>
      <c r="C22" s="198"/>
      <c r="D22" s="198"/>
      <c r="E22" s="198"/>
      <c r="F22" s="198"/>
      <c r="G22" s="198"/>
      <c r="H22" s="199"/>
      <c r="I22" s="20">
        <v>16</v>
      </c>
      <c r="J22" s="19"/>
      <c r="K22" s="19"/>
    </row>
    <row r="23" spans="1:11" ht="15">
      <c r="A23" s="197" t="s">
        <v>53</v>
      </c>
      <c r="B23" s="198"/>
      <c r="C23" s="198"/>
      <c r="D23" s="198"/>
      <c r="E23" s="198"/>
      <c r="F23" s="198"/>
      <c r="G23" s="198"/>
      <c r="H23" s="199"/>
      <c r="I23" s="20">
        <v>17</v>
      </c>
      <c r="J23" s="22"/>
      <c r="K23" s="19">
        <v>75346</v>
      </c>
    </row>
    <row r="24" spans="1:11" ht="15">
      <c r="A24" s="197" t="s">
        <v>54</v>
      </c>
      <c r="B24" s="198"/>
      <c r="C24" s="198"/>
      <c r="D24" s="198"/>
      <c r="E24" s="198"/>
      <c r="F24" s="198"/>
      <c r="G24" s="198"/>
      <c r="H24" s="199"/>
      <c r="I24" s="20">
        <v>18</v>
      </c>
      <c r="J24" s="22">
        <v>231298</v>
      </c>
      <c r="K24" s="19">
        <v>231298</v>
      </c>
    </row>
    <row r="25" spans="1:11" ht="15">
      <c r="A25" s="197" t="s">
        <v>55</v>
      </c>
      <c r="B25" s="198"/>
      <c r="C25" s="198"/>
      <c r="D25" s="198"/>
      <c r="E25" s="198"/>
      <c r="F25" s="198"/>
      <c r="G25" s="198"/>
      <c r="H25" s="199"/>
      <c r="I25" s="20">
        <v>19</v>
      </c>
      <c r="J25" s="19">
        <v>0</v>
      </c>
      <c r="K25" s="19"/>
    </row>
    <row r="26" spans="1:11" ht="15">
      <c r="A26" s="186" t="s">
        <v>147</v>
      </c>
      <c r="B26" s="187"/>
      <c r="C26" s="187"/>
      <c r="D26" s="187"/>
      <c r="E26" s="187"/>
      <c r="F26" s="187"/>
      <c r="G26" s="187"/>
      <c r="H26" s="188"/>
      <c r="I26" s="20">
        <v>20</v>
      </c>
      <c r="J26" s="21">
        <v>6451497</v>
      </c>
      <c r="K26" s="21">
        <f>SUM(K27:K34)</f>
        <v>23717093</v>
      </c>
    </row>
    <row r="27" spans="1:11" ht="15">
      <c r="A27" s="197" t="s">
        <v>56</v>
      </c>
      <c r="B27" s="198"/>
      <c r="C27" s="198"/>
      <c r="D27" s="198"/>
      <c r="E27" s="198"/>
      <c r="F27" s="198"/>
      <c r="G27" s="198"/>
      <c r="H27" s="199"/>
      <c r="I27" s="20">
        <v>21</v>
      </c>
      <c r="J27" s="22">
        <v>348548</v>
      </c>
      <c r="K27" s="19">
        <v>4877848</v>
      </c>
    </row>
    <row r="28" spans="1:11" ht="15">
      <c r="A28" s="197" t="s">
        <v>57</v>
      </c>
      <c r="B28" s="198"/>
      <c r="C28" s="198"/>
      <c r="D28" s="198"/>
      <c r="E28" s="198"/>
      <c r="F28" s="198"/>
      <c r="G28" s="198"/>
      <c r="H28" s="199"/>
      <c r="I28" s="20">
        <v>22</v>
      </c>
      <c r="J28" s="22"/>
      <c r="K28" s="19"/>
    </row>
    <row r="29" spans="1:11" ht="15">
      <c r="A29" s="197" t="s">
        <v>58</v>
      </c>
      <c r="B29" s="198"/>
      <c r="C29" s="198"/>
      <c r="D29" s="198"/>
      <c r="E29" s="198"/>
      <c r="F29" s="198"/>
      <c r="G29" s="198"/>
      <c r="H29" s="199"/>
      <c r="I29" s="20">
        <v>23</v>
      </c>
      <c r="J29" s="22">
        <v>165900</v>
      </c>
      <c r="K29" s="19">
        <v>165900</v>
      </c>
    </row>
    <row r="30" spans="1:11" ht="15">
      <c r="A30" s="197" t="s">
        <v>63</v>
      </c>
      <c r="B30" s="198"/>
      <c r="C30" s="198"/>
      <c r="D30" s="198"/>
      <c r="E30" s="198"/>
      <c r="F30" s="198"/>
      <c r="G30" s="198"/>
      <c r="H30" s="199"/>
      <c r="I30" s="20">
        <v>24</v>
      </c>
      <c r="J30" s="22"/>
      <c r="K30" s="19"/>
    </row>
    <row r="31" spans="1:11" ht="15">
      <c r="A31" s="197" t="s">
        <v>64</v>
      </c>
      <c r="B31" s="198"/>
      <c r="C31" s="198"/>
      <c r="D31" s="198"/>
      <c r="E31" s="198"/>
      <c r="F31" s="198"/>
      <c r="G31" s="198"/>
      <c r="H31" s="199"/>
      <c r="I31" s="20">
        <v>25</v>
      </c>
      <c r="J31" s="22"/>
      <c r="K31" s="19"/>
    </row>
    <row r="32" spans="1:11" ht="15">
      <c r="A32" s="197" t="s">
        <v>65</v>
      </c>
      <c r="B32" s="198"/>
      <c r="C32" s="198"/>
      <c r="D32" s="198"/>
      <c r="E32" s="198"/>
      <c r="F32" s="198"/>
      <c r="G32" s="198"/>
      <c r="H32" s="199"/>
      <c r="I32" s="20">
        <v>26</v>
      </c>
      <c r="J32" s="22">
        <v>1571596</v>
      </c>
      <c r="K32" s="19">
        <v>16490619</v>
      </c>
    </row>
    <row r="33" spans="1:11" ht="15">
      <c r="A33" s="197" t="s">
        <v>59</v>
      </c>
      <c r="B33" s="198"/>
      <c r="C33" s="198"/>
      <c r="D33" s="198"/>
      <c r="E33" s="198"/>
      <c r="F33" s="198"/>
      <c r="G33" s="198"/>
      <c r="H33" s="199"/>
      <c r="I33" s="20">
        <v>27</v>
      </c>
      <c r="J33" s="22">
        <v>4365453</v>
      </c>
      <c r="K33" s="19">
        <v>2182726</v>
      </c>
    </row>
    <row r="34" spans="1:11" ht="15">
      <c r="A34" s="197" t="s">
        <v>140</v>
      </c>
      <c r="B34" s="198"/>
      <c r="C34" s="198"/>
      <c r="D34" s="198"/>
      <c r="E34" s="198"/>
      <c r="F34" s="198"/>
      <c r="G34" s="198"/>
      <c r="H34" s="199"/>
      <c r="I34" s="20">
        <v>28</v>
      </c>
      <c r="J34" s="22"/>
      <c r="K34" s="19"/>
    </row>
    <row r="35" spans="1:11" ht="15">
      <c r="A35" s="186" t="s">
        <v>141</v>
      </c>
      <c r="B35" s="187"/>
      <c r="C35" s="187"/>
      <c r="D35" s="187"/>
      <c r="E35" s="187"/>
      <c r="F35" s="187"/>
      <c r="G35" s="187"/>
      <c r="H35" s="188"/>
      <c r="I35" s="20">
        <v>29</v>
      </c>
      <c r="J35" s="21">
        <v>3091734</v>
      </c>
      <c r="K35" s="21">
        <f>SUM(K36:K38)</f>
        <v>3100894</v>
      </c>
    </row>
    <row r="36" spans="1:11" ht="15">
      <c r="A36" s="197" t="s">
        <v>60</v>
      </c>
      <c r="B36" s="198"/>
      <c r="C36" s="198"/>
      <c r="D36" s="198"/>
      <c r="E36" s="198"/>
      <c r="F36" s="198"/>
      <c r="G36" s="198"/>
      <c r="H36" s="199"/>
      <c r="I36" s="20">
        <v>30</v>
      </c>
      <c r="J36" s="22">
        <v>2603072</v>
      </c>
      <c r="K36" s="19">
        <v>2617018</v>
      </c>
    </row>
    <row r="37" spans="1:11" ht="15">
      <c r="A37" s="197" t="s">
        <v>61</v>
      </c>
      <c r="B37" s="198"/>
      <c r="C37" s="198"/>
      <c r="D37" s="198"/>
      <c r="E37" s="198"/>
      <c r="F37" s="198"/>
      <c r="G37" s="198"/>
      <c r="H37" s="199"/>
      <c r="I37" s="20">
        <v>31</v>
      </c>
      <c r="J37" s="22"/>
      <c r="K37" s="19"/>
    </row>
    <row r="38" spans="1:11" ht="15">
      <c r="A38" s="197" t="s">
        <v>62</v>
      </c>
      <c r="B38" s="198"/>
      <c r="C38" s="198"/>
      <c r="D38" s="198"/>
      <c r="E38" s="198"/>
      <c r="F38" s="198"/>
      <c r="G38" s="198"/>
      <c r="H38" s="199"/>
      <c r="I38" s="20">
        <v>32</v>
      </c>
      <c r="J38" s="22">
        <v>488662</v>
      </c>
      <c r="K38" s="19">
        <v>483876</v>
      </c>
    </row>
    <row r="39" spans="1:11" ht="15">
      <c r="A39" s="197" t="s">
        <v>142</v>
      </c>
      <c r="B39" s="198"/>
      <c r="C39" s="198"/>
      <c r="D39" s="198"/>
      <c r="E39" s="198"/>
      <c r="F39" s="198"/>
      <c r="G39" s="198"/>
      <c r="H39" s="199"/>
      <c r="I39" s="20">
        <v>33</v>
      </c>
      <c r="J39" s="19"/>
      <c r="K39" s="19"/>
    </row>
    <row r="40" spans="1:11" ht="15">
      <c r="A40" s="186" t="s">
        <v>278</v>
      </c>
      <c r="B40" s="187"/>
      <c r="C40" s="187"/>
      <c r="D40" s="187"/>
      <c r="E40" s="187"/>
      <c r="F40" s="187"/>
      <c r="G40" s="187"/>
      <c r="H40" s="188"/>
      <c r="I40" s="20">
        <v>34</v>
      </c>
      <c r="J40" s="21">
        <v>188189191</v>
      </c>
      <c r="K40" s="21">
        <f>K41+K49+K56+K64</f>
        <v>56271466</v>
      </c>
    </row>
    <row r="41" spans="1:11" ht="15">
      <c r="A41" s="197" t="s">
        <v>80</v>
      </c>
      <c r="B41" s="198"/>
      <c r="C41" s="198"/>
      <c r="D41" s="198"/>
      <c r="E41" s="198"/>
      <c r="F41" s="198"/>
      <c r="G41" s="198"/>
      <c r="H41" s="199"/>
      <c r="I41" s="20">
        <v>35</v>
      </c>
      <c r="J41" s="18">
        <v>28910308</v>
      </c>
      <c r="K41" s="18">
        <f>K42+K43+K44+K45+K46+K47+K48</f>
        <v>28391074</v>
      </c>
    </row>
    <row r="42" spans="1:11" ht="15">
      <c r="A42" s="197" t="s">
        <v>92</v>
      </c>
      <c r="B42" s="198"/>
      <c r="C42" s="198"/>
      <c r="D42" s="198"/>
      <c r="E42" s="198"/>
      <c r="F42" s="198"/>
      <c r="G42" s="198"/>
      <c r="H42" s="199"/>
      <c r="I42" s="20">
        <v>36</v>
      </c>
      <c r="J42" s="22">
        <v>13285776</v>
      </c>
      <c r="K42" s="19">
        <v>13362820</v>
      </c>
    </row>
    <row r="43" spans="1:11" ht="15">
      <c r="A43" s="197" t="s">
        <v>93</v>
      </c>
      <c r="B43" s="198"/>
      <c r="C43" s="198"/>
      <c r="D43" s="198"/>
      <c r="E43" s="198"/>
      <c r="F43" s="198"/>
      <c r="G43" s="198"/>
      <c r="H43" s="199"/>
      <c r="I43" s="20">
        <v>37</v>
      </c>
      <c r="J43" s="22">
        <v>656378</v>
      </c>
      <c r="K43" s="19">
        <v>533749</v>
      </c>
    </row>
    <row r="44" spans="1:11" ht="15">
      <c r="A44" s="197" t="s">
        <v>66</v>
      </c>
      <c r="B44" s="198"/>
      <c r="C44" s="198"/>
      <c r="D44" s="198"/>
      <c r="E44" s="198"/>
      <c r="F44" s="198"/>
      <c r="G44" s="198"/>
      <c r="H44" s="199"/>
      <c r="I44" s="20">
        <v>38</v>
      </c>
      <c r="J44" s="22">
        <v>8595477</v>
      </c>
      <c r="K44" s="19">
        <v>8217168</v>
      </c>
    </row>
    <row r="45" spans="1:11" ht="15">
      <c r="A45" s="197" t="s">
        <v>67</v>
      </c>
      <c r="B45" s="198"/>
      <c r="C45" s="198"/>
      <c r="D45" s="198"/>
      <c r="E45" s="198"/>
      <c r="F45" s="198"/>
      <c r="G45" s="198"/>
      <c r="H45" s="199"/>
      <c r="I45" s="20">
        <v>39</v>
      </c>
      <c r="J45" s="22">
        <v>5189243</v>
      </c>
      <c r="K45" s="19">
        <v>5580577</v>
      </c>
    </row>
    <row r="46" spans="1:11" ht="15">
      <c r="A46" s="197" t="s">
        <v>68</v>
      </c>
      <c r="B46" s="198"/>
      <c r="C46" s="198"/>
      <c r="D46" s="198"/>
      <c r="E46" s="198"/>
      <c r="F46" s="198"/>
      <c r="G46" s="198"/>
      <c r="H46" s="199"/>
      <c r="I46" s="20">
        <v>40</v>
      </c>
      <c r="J46" s="22">
        <v>1183434</v>
      </c>
      <c r="K46" s="19">
        <v>696760</v>
      </c>
    </row>
    <row r="47" spans="1:11" ht="15">
      <c r="A47" s="197" t="s">
        <v>69</v>
      </c>
      <c r="B47" s="198"/>
      <c r="C47" s="198"/>
      <c r="D47" s="198"/>
      <c r="E47" s="198"/>
      <c r="F47" s="198"/>
      <c r="G47" s="198"/>
      <c r="H47" s="199"/>
      <c r="I47" s="20">
        <v>41</v>
      </c>
      <c r="J47" s="22"/>
      <c r="K47" s="19"/>
    </row>
    <row r="48" spans="1:11" ht="15">
      <c r="A48" s="197" t="s">
        <v>70</v>
      </c>
      <c r="B48" s="198"/>
      <c r="C48" s="198"/>
      <c r="D48" s="198"/>
      <c r="E48" s="198"/>
      <c r="F48" s="198"/>
      <c r="G48" s="198"/>
      <c r="H48" s="199"/>
      <c r="I48" s="20">
        <v>42</v>
      </c>
      <c r="J48" s="22"/>
      <c r="K48" s="19"/>
    </row>
    <row r="49" spans="1:11" ht="15">
      <c r="A49" s="186" t="s">
        <v>81</v>
      </c>
      <c r="B49" s="187"/>
      <c r="C49" s="187"/>
      <c r="D49" s="187"/>
      <c r="E49" s="187"/>
      <c r="F49" s="187"/>
      <c r="G49" s="187"/>
      <c r="H49" s="188"/>
      <c r="I49" s="20">
        <v>43</v>
      </c>
      <c r="J49" s="21">
        <v>151782575</v>
      </c>
      <c r="K49" s="21">
        <f>SUM(K50:K55)</f>
        <v>24341450</v>
      </c>
    </row>
    <row r="50" spans="1:11" ht="15">
      <c r="A50" s="197" t="s">
        <v>152</v>
      </c>
      <c r="B50" s="198"/>
      <c r="C50" s="198"/>
      <c r="D50" s="198"/>
      <c r="E50" s="198"/>
      <c r="F50" s="198"/>
      <c r="G50" s="198"/>
      <c r="H50" s="199"/>
      <c r="I50" s="20">
        <v>44</v>
      </c>
      <c r="J50" s="22">
        <v>5356231</v>
      </c>
      <c r="K50" s="19">
        <v>2709636</v>
      </c>
    </row>
    <row r="51" spans="1:11" ht="15">
      <c r="A51" s="197" t="s">
        <v>153</v>
      </c>
      <c r="B51" s="198"/>
      <c r="C51" s="198"/>
      <c r="D51" s="198"/>
      <c r="E51" s="198"/>
      <c r="F51" s="198"/>
      <c r="G51" s="198"/>
      <c r="H51" s="199"/>
      <c r="I51" s="20">
        <v>45</v>
      </c>
      <c r="J51" s="22">
        <v>132465084</v>
      </c>
      <c r="K51" s="19">
        <v>12592983</v>
      </c>
    </row>
    <row r="52" spans="1:11" ht="15">
      <c r="A52" s="197" t="s">
        <v>154</v>
      </c>
      <c r="B52" s="198"/>
      <c r="C52" s="198"/>
      <c r="D52" s="198"/>
      <c r="E52" s="198"/>
      <c r="F52" s="198"/>
      <c r="G52" s="198"/>
      <c r="H52" s="199"/>
      <c r="I52" s="20">
        <v>46</v>
      </c>
      <c r="J52" s="22"/>
      <c r="K52" s="19"/>
    </row>
    <row r="53" spans="1:11" ht="15">
      <c r="A53" s="197" t="s">
        <v>155</v>
      </c>
      <c r="B53" s="198"/>
      <c r="C53" s="198"/>
      <c r="D53" s="198"/>
      <c r="E53" s="198"/>
      <c r="F53" s="198"/>
      <c r="G53" s="198"/>
      <c r="H53" s="199"/>
      <c r="I53" s="20">
        <v>47</v>
      </c>
      <c r="J53" s="22">
        <v>152885</v>
      </c>
      <c r="K53" s="19">
        <v>145312</v>
      </c>
    </row>
    <row r="54" spans="1:11" ht="15">
      <c r="A54" s="197" t="s">
        <v>5</v>
      </c>
      <c r="B54" s="198"/>
      <c r="C54" s="198"/>
      <c r="D54" s="198"/>
      <c r="E54" s="198"/>
      <c r="F54" s="198"/>
      <c r="G54" s="198"/>
      <c r="H54" s="199"/>
      <c r="I54" s="20">
        <v>48</v>
      </c>
      <c r="J54" s="22">
        <v>13468492</v>
      </c>
      <c r="K54" s="19">
        <v>8532137</v>
      </c>
    </row>
    <row r="55" spans="1:11" ht="15">
      <c r="A55" s="197" t="s">
        <v>6</v>
      </c>
      <c r="B55" s="198"/>
      <c r="C55" s="198"/>
      <c r="D55" s="198"/>
      <c r="E55" s="198"/>
      <c r="F55" s="198"/>
      <c r="G55" s="198"/>
      <c r="H55" s="199"/>
      <c r="I55" s="20">
        <v>49</v>
      </c>
      <c r="J55" s="22">
        <v>339883</v>
      </c>
      <c r="K55" s="19">
        <v>361382</v>
      </c>
    </row>
    <row r="56" spans="1:11" ht="15">
      <c r="A56" s="186" t="s">
        <v>82</v>
      </c>
      <c r="B56" s="187"/>
      <c r="C56" s="187"/>
      <c r="D56" s="187"/>
      <c r="E56" s="187"/>
      <c r="F56" s="187"/>
      <c r="G56" s="187"/>
      <c r="H56" s="188"/>
      <c r="I56" s="20">
        <v>50</v>
      </c>
      <c r="J56" s="21">
        <v>2754986</v>
      </c>
      <c r="K56" s="21">
        <f>SUM(K57:K63)</f>
        <v>2165496</v>
      </c>
    </row>
    <row r="57" spans="1:11" ht="15">
      <c r="A57" s="197" t="s">
        <v>56</v>
      </c>
      <c r="B57" s="198"/>
      <c r="C57" s="198"/>
      <c r="D57" s="198"/>
      <c r="E57" s="198"/>
      <c r="F57" s="198"/>
      <c r="G57" s="198"/>
      <c r="H57" s="199"/>
      <c r="I57" s="20">
        <v>51</v>
      </c>
      <c r="J57" s="22"/>
      <c r="K57" s="19"/>
    </row>
    <row r="58" spans="1:11" ht="15">
      <c r="A58" s="197" t="s">
        <v>57</v>
      </c>
      <c r="B58" s="198"/>
      <c r="C58" s="198"/>
      <c r="D58" s="198"/>
      <c r="E58" s="198"/>
      <c r="F58" s="198"/>
      <c r="G58" s="198"/>
      <c r="H58" s="199"/>
      <c r="I58" s="20">
        <v>52</v>
      </c>
      <c r="J58" s="22"/>
      <c r="K58" s="19">
        <v>237191</v>
      </c>
    </row>
    <row r="59" spans="1:11" ht="15">
      <c r="A59" s="197" t="s">
        <v>185</v>
      </c>
      <c r="B59" s="198"/>
      <c r="C59" s="198"/>
      <c r="D59" s="198"/>
      <c r="E59" s="198"/>
      <c r="F59" s="198"/>
      <c r="G59" s="198"/>
      <c r="H59" s="199"/>
      <c r="I59" s="20">
        <v>53</v>
      </c>
      <c r="J59" s="22"/>
      <c r="K59" s="19"/>
    </row>
    <row r="60" spans="1:11" ht="15">
      <c r="A60" s="197" t="s">
        <v>63</v>
      </c>
      <c r="B60" s="198"/>
      <c r="C60" s="198"/>
      <c r="D60" s="198"/>
      <c r="E60" s="198"/>
      <c r="F60" s="198"/>
      <c r="G60" s="198"/>
      <c r="H60" s="199"/>
      <c r="I60" s="20">
        <v>54</v>
      </c>
      <c r="J60" s="22"/>
      <c r="K60" s="19"/>
    </row>
    <row r="61" spans="1:11" ht="15">
      <c r="A61" s="197" t="s">
        <v>64</v>
      </c>
      <c r="B61" s="198"/>
      <c r="C61" s="198"/>
      <c r="D61" s="198"/>
      <c r="E61" s="198"/>
      <c r="F61" s="198"/>
      <c r="G61" s="198"/>
      <c r="H61" s="199"/>
      <c r="I61" s="20">
        <v>55</v>
      </c>
      <c r="J61" s="22">
        <v>2246624</v>
      </c>
      <c r="K61" s="19">
        <v>1584043</v>
      </c>
    </row>
    <row r="62" spans="1:11" ht="15">
      <c r="A62" s="197" t="s">
        <v>65</v>
      </c>
      <c r="B62" s="198"/>
      <c r="C62" s="198"/>
      <c r="D62" s="198"/>
      <c r="E62" s="198"/>
      <c r="F62" s="198"/>
      <c r="G62" s="198"/>
      <c r="H62" s="199"/>
      <c r="I62" s="20">
        <v>56</v>
      </c>
      <c r="J62" s="22">
        <v>508362</v>
      </c>
      <c r="K62" s="19">
        <v>344262</v>
      </c>
    </row>
    <row r="63" spans="1:11" ht="15">
      <c r="A63" s="197" t="s">
        <v>30</v>
      </c>
      <c r="B63" s="198"/>
      <c r="C63" s="198"/>
      <c r="D63" s="198"/>
      <c r="E63" s="198"/>
      <c r="F63" s="198"/>
      <c r="G63" s="198"/>
      <c r="H63" s="199"/>
      <c r="I63" s="20">
        <v>57</v>
      </c>
      <c r="J63" s="22"/>
      <c r="K63" s="19"/>
    </row>
    <row r="64" spans="1:11" ht="15">
      <c r="A64" s="186" t="s">
        <v>159</v>
      </c>
      <c r="B64" s="187"/>
      <c r="C64" s="187"/>
      <c r="D64" s="187"/>
      <c r="E64" s="187"/>
      <c r="F64" s="187"/>
      <c r="G64" s="187"/>
      <c r="H64" s="188"/>
      <c r="I64" s="20">
        <v>58</v>
      </c>
      <c r="J64" s="23">
        <v>4741322</v>
      </c>
      <c r="K64" s="24">
        <v>1373446</v>
      </c>
    </row>
    <row r="65" spans="1:11" ht="15">
      <c r="A65" s="186" t="s">
        <v>37</v>
      </c>
      <c r="B65" s="187"/>
      <c r="C65" s="187"/>
      <c r="D65" s="187"/>
      <c r="E65" s="187"/>
      <c r="F65" s="187"/>
      <c r="G65" s="187"/>
      <c r="H65" s="188"/>
      <c r="I65" s="20">
        <v>59</v>
      </c>
      <c r="J65" s="23">
        <v>145807</v>
      </c>
      <c r="K65" s="24">
        <v>1944345</v>
      </c>
    </row>
    <row r="66" spans="1:11" ht="15">
      <c r="A66" s="186" t="s">
        <v>282</v>
      </c>
      <c r="B66" s="187"/>
      <c r="C66" s="187"/>
      <c r="D66" s="187"/>
      <c r="E66" s="187"/>
      <c r="F66" s="187"/>
      <c r="G66" s="187"/>
      <c r="H66" s="188"/>
      <c r="I66" s="20">
        <v>60</v>
      </c>
      <c r="J66" s="21">
        <v>587480518</v>
      </c>
      <c r="K66" s="21">
        <f>K7+K8+K40+K65</f>
        <v>462416887</v>
      </c>
    </row>
    <row r="67" spans="1:11" ht="15">
      <c r="A67" s="200" t="s">
        <v>71</v>
      </c>
      <c r="B67" s="201"/>
      <c r="C67" s="201"/>
      <c r="D67" s="201"/>
      <c r="E67" s="201"/>
      <c r="F67" s="201"/>
      <c r="G67" s="201"/>
      <c r="H67" s="202"/>
      <c r="I67" s="25">
        <v>61</v>
      </c>
      <c r="J67" s="23">
        <v>5302817</v>
      </c>
      <c r="K67" s="24">
        <v>19161412</v>
      </c>
    </row>
    <row r="68" spans="1:11" ht="14.25">
      <c r="A68" s="203" t="s">
        <v>39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5"/>
    </row>
    <row r="69" spans="1:11" ht="15">
      <c r="A69" s="183" t="s">
        <v>283</v>
      </c>
      <c r="B69" s="184"/>
      <c r="C69" s="184"/>
      <c r="D69" s="184"/>
      <c r="E69" s="184"/>
      <c r="F69" s="184"/>
      <c r="G69" s="184"/>
      <c r="H69" s="185"/>
      <c r="I69" s="17">
        <v>62</v>
      </c>
      <c r="J69" s="21">
        <v>267676140</v>
      </c>
      <c r="K69" s="21">
        <f>K70+K72+K78+K79+K82+K85</f>
        <v>243900656</v>
      </c>
    </row>
    <row r="70" spans="1:11" ht="15">
      <c r="A70" s="197" t="s">
        <v>106</v>
      </c>
      <c r="B70" s="198"/>
      <c r="C70" s="198"/>
      <c r="D70" s="198"/>
      <c r="E70" s="198"/>
      <c r="F70" s="198"/>
      <c r="G70" s="198"/>
      <c r="H70" s="199"/>
      <c r="I70" s="20">
        <v>63</v>
      </c>
      <c r="J70" s="19">
        <v>96040350</v>
      </c>
      <c r="K70" s="19">
        <v>111040350</v>
      </c>
    </row>
    <row r="71" spans="1:11" ht="15">
      <c r="A71" s="197" t="s">
        <v>107</v>
      </c>
      <c r="B71" s="198"/>
      <c r="C71" s="198"/>
      <c r="D71" s="198"/>
      <c r="E71" s="198"/>
      <c r="F71" s="198"/>
      <c r="G71" s="198"/>
      <c r="H71" s="199"/>
      <c r="I71" s="20">
        <v>64</v>
      </c>
      <c r="J71" s="19"/>
      <c r="K71" s="19"/>
    </row>
    <row r="72" spans="1:11" ht="15">
      <c r="A72" s="197" t="s">
        <v>108</v>
      </c>
      <c r="B72" s="198"/>
      <c r="C72" s="198"/>
      <c r="D72" s="198"/>
      <c r="E72" s="198"/>
      <c r="F72" s="198"/>
      <c r="G72" s="198"/>
      <c r="H72" s="199"/>
      <c r="I72" s="20">
        <v>65</v>
      </c>
      <c r="J72" s="22">
        <v>1058316</v>
      </c>
      <c r="K72" s="18">
        <f>K73+K74-K75+K76+K77</f>
        <v>1266291</v>
      </c>
    </row>
    <row r="73" spans="1:11" ht="15">
      <c r="A73" s="197" t="s">
        <v>109</v>
      </c>
      <c r="B73" s="198"/>
      <c r="C73" s="198"/>
      <c r="D73" s="198"/>
      <c r="E73" s="198"/>
      <c r="F73" s="198"/>
      <c r="G73" s="198"/>
      <c r="H73" s="199"/>
      <c r="I73" s="20">
        <v>66</v>
      </c>
      <c r="J73" s="19"/>
      <c r="K73" s="19"/>
    </row>
    <row r="74" spans="1:11" ht="15">
      <c r="A74" s="197" t="s">
        <v>110</v>
      </c>
      <c r="B74" s="198"/>
      <c r="C74" s="198"/>
      <c r="D74" s="198"/>
      <c r="E74" s="198"/>
      <c r="F74" s="198"/>
      <c r="G74" s="198"/>
      <c r="H74" s="199"/>
      <c r="I74" s="20">
        <v>67</v>
      </c>
      <c r="J74" s="22">
        <v>9182650</v>
      </c>
      <c r="K74" s="19">
        <v>9182650</v>
      </c>
    </row>
    <row r="75" spans="1:11" ht="15">
      <c r="A75" s="197" t="s">
        <v>98</v>
      </c>
      <c r="B75" s="198"/>
      <c r="C75" s="198"/>
      <c r="D75" s="198"/>
      <c r="E75" s="198"/>
      <c r="F75" s="198"/>
      <c r="G75" s="198"/>
      <c r="H75" s="199"/>
      <c r="I75" s="20">
        <v>68</v>
      </c>
      <c r="J75" s="22">
        <v>9182650</v>
      </c>
      <c r="K75" s="19">
        <v>9182650</v>
      </c>
    </row>
    <row r="76" spans="1:11" ht="15">
      <c r="A76" s="197" t="s">
        <v>99</v>
      </c>
      <c r="B76" s="198"/>
      <c r="C76" s="198"/>
      <c r="D76" s="198"/>
      <c r="E76" s="198"/>
      <c r="F76" s="198"/>
      <c r="G76" s="198"/>
      <c r="H76" s="199"/>
      <c r="I76" s="20">
        <v>69</v>
      </c>
      <c r="J76" s="22"/>
      <c r="K76" s="19"/>
    </row>
    <row r="77" spans="1:11" ht="15">
      <c r="A77" s="197" t="s">
        <v>100</v>
      </c>
      <c r="B77" s="198"/>
      <c r="C77" s="198"/>
      <c r="D77" s="198"/>
      <c r="E77" s="198"/>
      <c r="F77" s="198"/>
      <c r="G77" s="198"/>
      <c r="H77" s="199"/>
      <c r="I77" s="20">
        <v>70</v>
      </c>
      <c r="J77" s="22">
        <v>1058316</v>
      </c>
      <c r="K77" s="19">
        <v>1266291</v>
      </c>
    </row>
    <row r="78" spans="1:11" ht="15">
      <c r="A78" s="197" t="s">
        <v>101</v>
      </c>
      <c r="B78" s="198"/>
      <c r="C78" s="198"/>
      <c r="D78" s="198"/>
      <c r="E78" s="198"/>
      <c r="F78" s="198"/>
      <c r="G78" s="198"/>
      <c r="H78" s="199"/>
      <c r="I78" s="20">
        <v>71</v>
      </c>
      <c r="J78" s="19">
        <v>174015099</v>
      </c>
      <c r="K78" s="19">
        <v>171624521</v>
      </c>
    </row>
    <row r="79" spans="1:11" ht="15">
      <c r="A79" s="197" t="s">
        <v>183</v>
      </c>
      <c r="B79" s="198"/>
      <c r="C79" s="198"/>
      <c r="D79" s="198"/>
      <c r="E79" s="198"/>
      <c r="F79" s="198"/>
      <c r="G79" s="198"/>
      <c r="H79" s="199"/>
      <c r="I79" s="20">
        <v>72</v>
      </c>
      <c r="J79" s="18">
        <v>-66929299</v>
      </c>
      <c r="K79" s="18">
        <f>K80-K81</f>
        <v>-2662190</v>
      </c>
    </row>
    <row r="80" spans="1:11" ht="15">
      <c r="A80" s="206" t="s">
        <v>126</v>
      </c>
      <c r="B80" s="207"/>
      <c r="C80" s="207"/>
      <c r="D80" s="207"/>
      <c r="E80" s="207"/>
      <c r="F80" s="207"/>
      <c r="G80" s="207"/>
      <c r="H80" s="208"/>
      <c r="I80" s="20">
        <v>73</v>
      </c>
      <c r="J80" s="19"/>
      <c r="K80" s="19"/>
    </row>
    <row r="81" spans="1:11" ht="15">
      <c r="A81" s="206" t="s">
        <v>127</v>
      </c>
      <c r="B81" s="207"/>
      <c r="C81" s="207"/>
      <c r="D81" s="207"/>
      <c r="E81" s="207"/>
      <c r="F81" s="207"/>
      <c r="G81" s="207"/>
      <c r="H81" s="208"/>
      <c r="I81" s="20">
        <v>74</v>
      </c>
      <c r="J81" s="19">
        <v>66929299</v>
      </c>
      <c r="K81" s="19">
        <v>2662190</v>
      </c>
    </row>
    <row r="82" spans="1:11" ht="15">
      <c r="A82" s="197" t="s">
        <v>184</v>
      </c>
      <c r="B82" s="198"/>
      <c r="C82" s="198"/>
      <c r="D82" s="198"/>
      <c r="E82" s="198"/>
      <c r="F82" s="198"/>
      <c r="G82" s="198"/>
      <c r="H82" s="199"/>
      <c r="I82" s="20">
        <v>75</v>
      </c>
      <c r="J82" s="18">
        <v>63491674</v>
      </c>
      <c r="K82" s="18">
        <f>K83-K84</f>
        <v>-37368316</v>
      </c>
    </row>
    <row r="83" spans="1:11" ht="15">
      <c r="A83" s="206" t="s">
        <v>128</v>
      </c>
      <c r="B83" s="207"/>
      <c r="C83" s="207"/>
      <c r="D83" s="207"/>
      <c r="E83" s="207"/>
      <c r="F83" s="207"/>
      <c r="G83" s="207"/>
      <c r="H83" s="208"/>
      <c r="I83" s="20">
        <v>76</v>
      </c>
      <c r="J83" s="19">
        <v>63491674</v>
      </c>
      <c r="K83" s="19"/>
    </row>
    <row r="84" spans="1:11" ht="15">
      <c r="A84" s="206" t="s">
        <v>129</v>
      </c>
      <c r="B84" s="207"/>
      <c r="C84" s="207"/>
      <c r="D84" s="207"/>
      <c r="E84" s="207"/>
      <c r="F84" s="207"/>
      <c r="G84" s="207"/>
      <c r="H84" s="208"/>
      <c r="I84" s="20">
        <v>77</v>
      </c>
      <c r="J84" s="22"/>
      <c r="K84" s="19">
        <v>37368316</v>
      </c>
    </row>
    <row r="85" spans="1:11" ht="15">
      <c r="A85" s="197" t="s">
        <v>130</v>
      </c>
      <c r="B85" s="198"/>
      <c r="C85" s="198"/>
      <c r="D85" s="198"/>
      <c r="E85" s="198"/>
      <c r="F85" s="198"/>
      <c r="G85" s="198"/>
      <c r="H85" s="199"/>
      <c r="I85" s="20">
        <v>78</v>
      </c>
      <c r="J85" s="19"/>
      <c r="K85" s="19"/>
    </row>
    <row r="86" spans="1:11" ht="15">
      <c r="A86" s="186" t="s">
        <v>284</v>
      </c>
      <c r="B86" s="187"/>
      <c r="C86" s="187"/>
      <c r="D86" s="187"/>
      <c r="E86" s="187"/>
      <c r="F86" s="187"/>
      <c r="G86" s="187"/>
      <c r="H86" s="188"/>
      <c r="I86" s="20">
        <v>79</v>
      </c>
      <c r="J86" s="21">
        <v>9086622</v>
      </c>
      <c r="K86" s="21">
        <f>SUM(K87:K89)</f>
        <v>86622</v>
      </c>
    </row>
    <row r="87" spans="1:11" ht="15">
      <c r="A87" s="197" t="s">
        <v>94</v>
      </c>
      <c r="B87" s="198"/>
      <c r="C87" s="198"/>
      <c r="D87" s="198"/>
      <c r="E87" s="198"/>
      <c r="F87" s="198"/>
      <c r="G87" s="198"/>
      <c r="H87" s="199"/>
      <c r="I87" s="20">
        <v>80</v>
      </c>
      <c r="J87" s="19">
        <v>9000000</v>
      </c>
      <c r="K87" s="19"/>
    </row>
    <row r="88" spans="1:11" ht="15">
      <c r="A88" s="197" t="s">
        <v>95</v>
      </c>
      <c r="B88" s="198"/>
      <c r="C88" s="198"/>
      <c r="D88" s="198"/>
      <c r="E88" s="198"/>
      <c r="F88" s="198"/>
      <c r="G88" s="198"/>
      <c r="H88" s="199"/>
      <c r="I88" s="20">
        <v>81</v>
      </c>
      <c r="J88" s="19"/>
      <c r="K88" s="19"/>
    </row>
    <row r="89" spans="1:11" ht="15">
      <c r="A89" s="197" t="s">
        <v>96</v>
      </c>
      <c r="B89" s="198"/>
      <c r="C89" s="198"/>
      <c r="D89" s="198"/>
      <c r="E89" s="198"/>
      <c r="F89" s="198"/>
      <c r="G89" s="198"/>
      <c r="H89" s="199"/>
      <c r="I89" s="20">
        <v>82</v>
      </c>
      <c r="J89" s="22">
        <v>86622</v>
      </c>
      <c r="K89" s="19">
        <v>86622</v>
      </c>
    </row>
    <row r="90" spans="1:11" ht="15">
      <c r="A90" s="186" t="s">
        <v>285</v>
      </c>
      <c r="B90" s="187"/>
      <c r="C90" s="187"/>
      <c r="D90" s="187"/>
      <c r="E90" s="187"/>
      <c r="F90" s="187"/>
      <c r="G90" s="187"/>
      <c r="H90" s="188"/>
      <c r="I90" s="20">
        <v>83</v>
      </c>
      <c r="J90" s="21">
        <v>80319665</v>
      </c>
      <c r="K90" s="21">
        <f>SUM(K91:K99)</f>
        <v>162124770</v>
      </c>
    </row>
    <row r="91" spans="1:11" ht="15">
      <c r="A91" s="197" t="s">
        <v>97</v>
      </c>
      <c r="B91" s="198"/>
      <c r="C91" s="198"/>
      <c r="D91" s="198"/>
      <c r="E91" s="198"/>
      <c r="F91" s="198"/>
      <c r="G91" s="198"/>
      <c r="H91" s="199"/>
      <c r="I91" s="20">
        <v>84</v>
      </c>
      <c r="J91" s="22" t="s">
        <v>280</v>
      </c>
      <c r="K91" s="19" t="s">
        <v>280</v>
      </c>
    </row>
    <row r="92" spans="1:11" ht="15">
      <c r="A92" s="197" t="s">
        <v>186</v>
      </c>
      <c r="B92" s="198"/>
      <c r="C92" s="198"/>
      <c r="D92" s="198"/>
      <c r="E92" s="198"/>
      <c r="F92" s="198"/>
      <c r="G92" s="198"/>
      <c r="H92" s="199"/>
      <c r="I92" s="20">
        <v>85</v>
      </c>
      <c r="J92" s="22"/>
      <c r="K92" s="19"/>
    </row>
    <row r="93" spans="1:11" ht="15">
      <c r="A93" s="197" t="s">
        <v>0</v>
      </c>
      <c r="B93" s="198"/>
      <c r="C93" s="198"/>
      <c r="D93" s="198"/>
      <c r="E93" s="198"/>
      <c r="F93" s="198"/>
      <c r="G93" s="198"/>
      <c r="H93" s="199"/>
      <c r="I93" s="20">
        <v>86</v>
      </c>
      <c r="J93" s="22">
        <v>1524123</v>
      </c>
      <c r="K93" s="19">
        <v>90877712</v>
      </c>
    </row>
    <row r="94" spans="1:11" ht="15">
      <c r="A94" s="197" t="s">
        <v>187</v>
      </c>
      <c r="B94" s="198"/>
      <c r="C94" s="198"/>
      <c r="D94" s="198"/>
      <c r="E94" s="198"/>
      <c r="F94" s="198"/>
      <c r="G94" s="198"/>
      <c r="H94" s="199"/>
      <c r="I94" s="20">
        <v>87</v>
      </c>
      <c r="J94" s="22"/>
      <c r="K94" s="19"/>
    </row>
    <row r="95" spans="1:11" ht="15">
      <c r="A95" s="197" t="s">
        <v>188</v>
      </c>
      <c r="B95" s="198"/>
      <c r="C95" s="198"/>
      <c r="D95" s="198"/>
      <c r="E95" s="198"/>
      <c r="F95" s="198"/>
      <c r="G95" s="198"/>
      <c r="H95" s="199"/>
      <c r="I95" s="20">
        <v>88</v>
      </c>
      <c r="J95" s="22">
        <v>33452807</v>
      </c>
      <c r="K95" s="19">
        <v>26991465</v>
      </c>
    </row>
    <row r="96" spans="1:11" ht="15">
      <c r="A96" s="197" t="s">
        <v>189</v>
      </c>
      <c r="B96" s="198"/>
      <c r="C96" s="198"/>
      <c r="D96" s="198"/>
      <c r="E96" s="198"/>
      <c r="F96" s="198"/>
      <c r="G96" s="198"/>
      <c r="H96" s="199"/>
      <c r="I96" s="20">
        <v>89</v>
      </c>
      <c r="J96" s="22"/>
      <c r="K96" s="19"/>
    </row>
    <row r="97" spans="1:11" ht="15">
      <c r="A97" s="197" t="s">
        <v>74</v>
      </c>
      <c r="B97" s="198"/>
      <c r="C97" s="198"/>
      <c r="D97" s="198"/>
      <c r="E97" s="198"/>
      <c r="F97" s="198"/>
      <c r="G97" s="198"/>
      <c r="H97" s="199"/>
      <c r="I97" s="20">
        <v>90</v>
      </c>
      <c r="J97" s="22"/>
      <c r="K97" s="19"/>
    </row>
    <row r="98" spans="1:11" ht="15">
      <c r="A98" s="197" t="s">
        <v>72</v>
      </c>
      <c r="B98" s="198"/>
      <c r="C98" s="198"/>
      <c r="D98" s="198"/>
      <c r="E98" s="198"/>
      <c r="F98" s="198"/>
      <c r="G98" s="198"/>
      <c r="H98" s="199"/>
      <c r="I98" s="20">
        <v>91</v>
      </c>
      <c r="J98" s="22">
        <v>1838960</v>
      </c>
      <c r="K98" s="19">
        <v>1349463</v>
      </c>
    </row>
    <row r="99" spans="1:11" ht="15">
      <c r="A99" s="197" t="s">
        <v>73</v>
      </c>
      <c r="B99" s="198"/>
      <c r="C99" s="198"/>
      <c r="D99" s="198"/>
      <c r="E99" s="198"/>
      <c r="F99" s="198"/>
      <c r="G99" s="198"/>
      <c r="H99" s="199"/>
      <c r="I99" s="20">
        <v>92</v>
      </c>
      <c r="J99" s="22">
        <v>43503775</v>
      </c>
      <c r="K99" s="19">
        <v>42906130</v>
      </c>
    </row>
    <row r="100" spans="1:11" ht="15">
      <c r="A100" s="186" t="s">
        <v>286</v>
      </c>
      <c r="B100" s="187"/>
      <c r="C100" s="187"/>
      <c r="D100" s="187"/>
      <c r="E100" s="187"/>
      <c r="F100" s="187"/>
      <c r="G100" s="187"/>
      <c r="H100" s="188"/>
      <c r="I100" s="20">
        <v>93</v>
      </c>
      <c r="J100" s="21">
        <v>229542264</v>
      </c>
      <c r="K100" s="21">
        <f>SUM(K101:K112)</f>
        <v>55347303</v>
      </c>
    </row>
    <row r="101" spans="1:11" ht="15">
      <c r="A101" s="197" t="s">
        <v>97</v>
      </c>
      <c r="B101" s="198"/>
      <c r="C101" s="198"/>
      <c r="D101" s="198"/>
      <c r="E101" s="198"/>
      <c r="F101" s="198"/>
      <c r="G101" s="198"/>
      <c r="H101" s="199"/>
      <c r="I101" s="20">
        <v>94</v>
      </c>
      <c r="J101" s="22">
        <v>233575</v>
      </c>
      <c r="K101" s="19">
        <v>2412533</v>
      </c>
    </row>
    <row r="102" spans="1:11" ht="15">
      <c r="A102" s="197" t="s">
        <v>186</v>
      </c>
      <c r="B102" s="198"/>
      <c r="C102" s="198"/>
      <c r="D102" s="198"/>
      <c r="E102" s="198"/>
      <c r="F102" s="198"/>
      <c r="G102" s="198"/>
      <c r="H102" s="199"/>
      <c r="I102" s="20">
        <v>95</v>
      </c>
      <c r="J102" s="22">
        <v>151691</v>
      </c>
      <c r="K102" s="19">
        <v>1058926</v>
      </c>
    </row>
    <row r="103" spans="1:11" ht="1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20">
        <v>96</v>
      </c>
      <c r="J103" s="22">
        <v>133752313</v>
      </c>
      <c r="K103" s="19">
        <v>3417351</v>
      </c>
    </row>
    <row r="104" spans="1:11" ht="15">
      <c r="A104" s="197" t="s">
        <v>187</v>
      </c>
      <c r="B104" s="198"/>
      <c r="C104" s="198"/>
      <c r="D104" s="198"/>
      <c r="E104" s="198"/>
      <c r="F104" s="198"/>
      <c r="G104" s="198"/>
      <c r="H104" s="199"/>
      <c r="I104" s="20">
        <v>97</v>
      </c>
      <c r="J104" s="22">
        <v>1180543</v>
      </c>
      <c r="K104" s="19">
        <v>254375</v>
      </c>
    </row>
    <row r="105" spans="1:11" ht="15">
      <c r="A105" s="197" t="s">
        <v>188</v>
      </c>
      <c r="B105" s="198"/>
      <c r="C105" s="198"/>
      <c r="D105" s="198"/>
      <c r="E105" s="198"/>
      <c r="F105" s="198"/>
      <c r="G105" s="198"/>
      <c r="H105" s="199"/>
      <c r="I105" s="20">
        <v>98</v>
      </c>
      <c r="J105" s="22">
        <v>40293569</v>
      </c>
      <c r="K105" s="19">
        <v>29028250</v>
      </c>
    </row>
    <row r="106" spans="1:11" ht="15">
      <c r="A106" s="197" t="s">
        <v>189</v>
      </c>
      <c r="B106" s="198"/>
      <c r="C106" s="198"/>
      <c r="D106" s="198"/>
      <c r="E106" s="198"/>
      <c r="F106" s="198"/>
      <c r="G106" s="198"/>
      <c r="H106" s="199"/>
      <c r="I106" s="20">
        <v>99</v>
      </c>
      <c r="J106" s="22"/>
      <c r="K106" s="19"/>
    </row>
    <row r="107" spans="1:11" ht="15">
      <c r="A107" s="197" t="s">
        <v>74</v>
      </c>
      <c r="B107" s="198"/>
      <c r="C107" s="198"/>
      <c r="D107" s="198"/>
      <c r="E107" s="198"/>
      <c r="F107" s="198"/>
      <c r="G107" s="198"/>
      <c r="H107" s="199"/>
      <c r="I107" s="20">
        <v>100</v>
      </c>
      <c r="J107" s="22"/>
      <c r="K107" s="19"/>
    </row>
    <row r="108" spans="1:11" ht="15">
      <c r="A108" s="197" t="s">
        <v>75</v>
      </c>
      <c r="B108" s="198"/>
      <c r="C108" s="198"/>
      <c r="D108" s="198"/>
      <c r="E108" s="198"/>
      <c r="F108" s="198"/>
      <c r="G108" s="198"/>
      <c r="H108" s="199"/>
      <c r="I108" s="20">
        <v>101</v>
      </c>
      <c r="J108" s="22">
        <v>18724822</v>
      </c>
      <c r="K108" s="19">
        <v>6685862</v>
      </c>
    </row>
    <row r="109" spans="1:11" ht="15">
      <c r="A109" s="197" t="s">
        <v>76</v>
      </c>
      <c r="B109" s="198"/>
      <c r="C109" s="198"/>
      <c r="D109" s="198"/>
      <c r="E109" s="198"/>
      <c r="F109" s="198"/>
      <c r="G109" s="198"/>
      <c r="H109" s="199"/>
      <c r="I109" s="20">
        <v>102</v>
      </c>
      <c r="J109" s="22">
        <v>15143046</v>
      </c>
      <c r="K109" s="26">
        <v>9390107</v>
      </c>
    </row>
    <row r="110" spans="1:11" ht="15">
      <c r="A110" s="197" t="s">
        <v>79</v>
      </c>
      <c r="B110" s="198"/>
      <c r="C110" s="198"/>
      <c r="D110" s="198"/>
      <c r="E110" s="198"/>
      <c r="F110" s="198"/>
      <c r="G110" s="198"/>
      <c r="H110" s="199"/>
      <c r="I110" s="20">
        <v>103</v>
      </c>
      <c r="J110" s="22"/>
      <c r="K110" s="19"/>
    </row>
    <row r="111" spans="1:11" ht="15">
      <c r="A111" s="197" t="s">
        <v>77</v>
      </c>
      <c r="B111" s="198"/>
      <c r="C111" s="198"/>
      <c r="D111" s="198"/>
      <c r="E111" s="198"/>
      <c r="F111" s="198"/>
      <c r="G111" s="198"/>
      <c r="H111" s="199"/>
      <c r="I111" s="20">
        <v>104</v>
      </c>
      <c r="J111" s="22"/>
      <c r="K111" s="19"/>
    </row>
    <row r="112" spans="1:11" ht="15">
      <c r="A112" s="197" t="s">
        <v>78</v>
      </c>
      <c r="B112" s="198"/>
      <c r="C112" s="198"/>
      <c r="D112" s="198"/>
      <c r="E112" s="198"/>
      <c r="F112" s="198"/>
      <c r="G112" s="198"/>
      <c r="H112" s="199"/>
      <c r="I112" s="20">
        <v>105</v>
      </c>
      <c r="J112" s="22">
        <v>20062705</v>
      </c>
      <c r="K112" s="19">
        <v>3099899</v>
      </c>
    </row>
    <row r="113" spans="1:11" ht="15">
      <c r="A113" s="186" t="s">
        <v>1</v>
      </c>
      <c r="B113" s="187"/>
      <c r="C113" s="187"/>
      <c r="D113" s="187"/>
      <c r="E113" s="187"/>
      <c r="F113" s="187"/>
      <c r="G113" s="187"/>
      <c r="H113" s="188"/>
      <c r="I113" s="20">
        <v>106</v>
      </c>
      <c r="J113" s="23">
        <v>855827</v>
      </c>
      <c r="K113" s="24">
        <v>957536</v>
      </c>
    </row>
    <row r="114" spans="1:11" ht="15">
      <c r="A114" s="186" t="s">
        <v>287</v>
      </c>
      <c r="B114" s="187"/>
      <c r="C114" s="187"/>
      <c r="D114" s="187"/>
      <c r="E114" s="187"/>
      <c r="F114" s="187"/>
      <c r="G114" s="187"/>
      <c r="H114" s="188"/>
      <c r="I114" s="20">
        <v>107</v>
      </c>
      <c r="J114" s="21">
        <v>587480518</v>
      </c>
      <c r="K114" s="21">
        <f>K69+K86+K90+K100+K113</f>
        <v>462416887</v>
      </c>
    </row>
    <row r="115" spans="1:11" ht="15">
      <c r="A115" s="211" t="s">
        <v>38</v>
      </c>
      <c r="B115" s="212"/>
      <c r="C115" s="212"/>
      <c r="D115" s="212"/>
      <c r="E115" s="212"/>
      <c r="F115" s="212"/>
      <c r="G115" s="212"/>
      <c r="H115" s="213"/>
      <c r="I115" s="27">
        <v>108</v>
      </c>
      <c r="J115" s="23">
        <v>5302817</v>
      </c>
      <c r="K115" s="24">
        <v>19161412</v>
      </c>
    </row>
    <row r="116" spans="1:11" ht="15">
      <c r="A116" s="203" t="s">
        <v>288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5">
      <c r="A117" s="183" t="s">
        <v>143</v>
      </c>
      <c r="B117" s="184"/>
      <c r="C117" s="184"/>
      <c r="D117" s="184"/>
      <c r="E117" s="184"/>
      <c r="F117" s="184"/>
      <c r="G117" s="184"/>
      <c r="H117" s="184"/>
      <c r="I117" s="217"/>
      <c r="J117" s="217"/>
      <c r="K117" s="218"/>
    </row>
    <row r="118" spans="1:11" ht="15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20">
        <v>109</v>
      </c>
      <c r="J118" s="29">
        <f>J69</f>
        <v>267676140</v>
      </c>
      <c r="K118" s="29">
        <f>K69</f>
        <v>243900656</v>
      </c>
    </row>
    <row r="119" spans="1:11" ht="15">
      <c r="A119" s="219" t="s">
        <v>4</v>
      </c>
      <c r="B119" s="220"/>
      <c r="C119" s="220"/>
      <c r="D119" s="220"/>
      <c r="E119" s="220"/>
      <c r="F119" s="220"/>
      <c r="G119" s="220"/>
      <c r="H119" s="221"/>
      <c r="I119" s="25">
        <v>110</v>
      </c>
      <c r="J119" s="30"/>
      <c r="K119" s="30"/>
    </row>
    <row r="120" spans="1:11" ht="14.25">
      <c r="A120" s="222" t="s">
        <v>248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4.25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  <row r="122" spans="10:11" ht="14.25">
      <c r="J122" s="32"/>
      <c r="K122" s="32"/>
    </row>
    <row r="123" spans="10:11" ht="14.25">
      <c r="J123" s="32"/>
      <c r="K123" s="3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0:K70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70" zoomScaleSheetLayoutView="70" workbookViewId="0" topLeftCell="A50">
      <selection activeCell="A61" sqref="A61:G61"/>
    </sheetView>
  </sheetViews>
  <sheetFormatPr defaultColWidth="9.140625" defaultRowHeight="12.75"/>
  <cols>
    <col min="1" max="5" width="8.00390625" style="31" customWidth="1"/>
    <col min="6" max="6" width="9.8515625" style="31" customWidth="1"/>
    <col min="7" max="7" width="20.00390625" style="31" customWidth="1"/>
    <col min="8" max="8" width="8.57421875" style="31" bestFit="1" customWidth="1"/>
    <col min="9" max="12" width="14.28125" style="31" bestFit="1" customWidth="1"/>
    <col min="13" max="13" width="10.8515625" style="3" bestFit="1" customWidth="1"/>
    <col min="14" max="16384" width="9.140625" style="3" customWidth="1"/>
  </cols>
  <sheetData>
    <row r="1" spans="1:12" ht="12.75" customHeight="1">
      <c r="A1" s="189" t="s">
        <v>117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2.75" customHeight="1">
      <c r="A2" s="233" t="s">
        <v>304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2.75" customHeight="1">
      <c r="A3" s="224" t="s">
        <v>270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30">
      <c r="A4" s="225" t="s">
        <v>40</v>
      </c>
      <c r="B4" s="225"/>
      <c r="C4" s="225"/>
      <c r="D4" s="225"/>
      <c r="E4" s="225"/>
      <c r="F4" s="225"/>
      <c r="G4" s="225"/>
      <c r="H4" s="14" t="s">
        <v>277</v>
      </c>
      <c r="I4" s="225" t="s">
        <v>255</v>
      </c>
      <c r="J4" s="225"/>
      <c r="K4" s="225" t="s">
        <v>256</v>
      </c>
      <c r="L4" s="225"/>
    </row>
    <row r="5" spans="1:12" ht="15">
      <c r="A5" s="225"/>
      <c r="B5" s="225"/>
      <c r="C5" s="225"/>
      <c r="D5" s="225"/>
      <c r="E5" s="225"/>
      <c r="F5" s="225"/>
      <c r="G5" s="225"/>
      <c r="H5" s="14"/>
      <c r="I5" s="14" t="s">
        <v>251</v>
      </c>
      <c r="J5" s="14" t="s">
        <v>252</v>
      </c>
      <c r="K5" s="14" t="s">
        <v>251</v>
      </c>
      <c r="L5" s="14" t="s">
        <v>252</v>
      </c>
    </row>
    <row r="6" spans="1:12" ht="15">
      <c r="A6" s="225">
        <v>1</v>
      </c>
      <c r="B6" s="225"/>
      <c r="C6" s="225"/>
      <c r="D6" s="225"/>
      <c r="E6" s="225"/>
      <c r="F6" s="225"/>
      <c r="G6" s="225"/>
      <c r="H6" s="33">
        <v>2</v>
      </c>
      <c r="I6" s="14">
        <v>3</v>
      </c>
      <c r="J6" s="14">
        <v>4</v>
      </c>
      <c r="K6" s="14">
        <v>5</v>
      </c>
      <c r="L6" s="14">
        <v>6</v>
      </c>
    </row>
    <row r="7" spans="1:13" ht="15">
      <c r="A7" s="183" t="s">
        <v>289</v>
      </c>
      <c r="B7" s="184"/>
      <c r="C7" s="184"/>
      <c r="D7" s="184"/>
      <c r="E7" s="184"/>
      <c r="F7" s="184"/>
      <c r="G7" s="184"/>
      <c r="H7" s="17">
        <v>111</v>
      </c>
      <c r="I7" s="34">
        <f>SUM(I8:I9)</f>
        <v>367645028</v>
      </c>
      <c r="J7" s="34">
        <f>SUM(J8:J9)</f>
        <v>255702989</v>
      </c>
      <c r="K7" s="34">
        <f>SUM(K8:K9)</f>
        <v>173390196</v>
      </c>
      <c r="L7" s="34">
        <f>SUM(L8:L9)</f>
        <v>54203681</v>
      </c>
      <c r="M7" s="11"/>
    </row>
    <row r="8" spans="1:13" ht="15">
      <c r="A8" s="186" t="s">
        <v>115</v>
      </c>
      <c r="B8" s="187"/>
      <c r="C8" s="187"/>
      <c r="D8" s="187"/>
      <c r="E8" s="187"/>
      <c r="F8" s="187"/>
      <c r="G8" s="187"/>
      <c r="H8" s="20">
        <v>112</v>
      </c>
      <c r="I8" s="29">
        <v>146135580</v>
      </c>
      <c r="J8" s="29">
        <f>I8-102174480</f>
        <v>43961100</v>
      </c>
      <c r="K8" s="29">
        <v>155705730</v>
      </c>
      <c r="L8" s="29">
        <f>K8-105388455</f>
        <v>50317275</v>
      </c>
      <c r="M8" s="11"/>
    </row>
    <row r="9" spans="1:13" ht="15">
      <c r="A9" s="186" t="s">
        <v>83</v>
      </c>
      <c r="B9" s="187"/>
      <c r="C9" s="187"/>
      <c r="D9" s="187"/>
      <c r="E9" s="187"/>
      <c r="F9" s="187"/>
      <c r="G9" s="187"/>
      <c r="H9" s="20">
        <v>113</v>
      </c>
      <c r="I9" s="29">
        <v>221509448</v>
      </c>
      <c r="J9" s="29">
        <f>I9-9767559</f>
        <v>211741889</v>
      </c>
      <c r="K9" s="29">
        <v>17684466</v>
      </c>
      <c r="L9" s="29">
        <f>K9-13798060</f>
        <v>3886406</v>
      </c>
      <c r="M9" s="11"/>
    </row>
    <row r="10" spans="1:13" ht="15">
      <c r="A10" s="186" t="s">
        <v>290</v>
      </c>
      <c r="B10" s="187"/>
      <c r="C10" s="187"/>
      <c r="D10" s="187"/>
      <c r="E10" s="187"/>
      <c r="F10" s="187"/>
      <c r="G10" s="187"/>
      <c r="H10" s="20">
        <v>114</v>
      </c>
      <c r="I10" s="35">
        <f>I11+I12+I16+I20+I21+I22+I25+I26</f>
        <v>280051073</v>
      </c>
      <c r="J10" s="35">
        <f>J11+J12+J16+J20+J21+J22+J25+J26</f>
        <v>125175302</v>
      </c>
      <c r="K10" s="35">
        <f>K11+K12+K16+K20+K21+K22+K25+K26</f>
        <v>202665419</v>
      </c>
      <c r="L10" s="35">
        <f>L11+L12+L16+L20+L21+L22+L25+L26</f>
        <v>54843629</v>
      </c>
      <c r="M10" s="11"/>
    </row>
    <row r="11" spans="1:13" ht="15">
      <c r="A11" s="186" t="s">
        <v>84</v>
      </c>
      <c r="B11" s="187"/>
      <c r="C11" s="187"/>
      <c r="D11" s="187"/>
      <c r="E11" s="187"/>
      <c r="F11" s="187"/>
      <c r="G11" s="187"/>
      <c r="H11" s="20">
        <v>115</v>
      </c>
      <c r="I11" s="29">
        <v>3784968</v>
      </c>
      <c r="J11" s="29">
        <f>I11+200855</f>
        <v>3985823</v>
      </c>
      <c r="K11" s="29">
        <v>76609</v>
      </c>
      <c r="L11" s="29">
        <f>K11+4219427</f>
        <v>4296036</v>
      </c>
      <c r="M11" s="11"/>
    </row>
    <row r="12" spans="1:13" ht="15">
      <c r="A12" s="186" t="s">
        <v>291</v>
      </c>
      <c r="B12" s="187"/>
      <c r="C12" s="187"/>
      <c r="D12" s="187"/>
      <c r="E12" s="187"/>
      <c r="F12" s="187"/>
      <c r="G12" s="187"/>
      <c r="H12" s="20">
        <v>116</v>
      </c>
      <c r="I12" s="36">
        <f>SUM(I13:I15)</f>
        <v>66260927</v>
      </c>
      <c r="J12" s="36">
        <f>SUM(J13:J15)</f>
        <v>16258395</v>
      </c>
      <c r="K12" s="36">
        <f>SUM(K13:K15)</f>
        <v>70857946</v>
      </c>
      <c r="L12" s="36">
        <f>SUM(L13:L15)</f>
        <v>20234149</v>
      </c>
      <c r="M12" s="11"/>
    </row>
    <row r="13" spans="1:13" ht="15">
      <c r="A13" s="197" t="s">
        <v>111</v>
      </c>
      <c r="B13" s="198"/>
      <c r="C13" s="198"/>
      <c r="D13" s="198"/>
      <c r="E13" s="198"/>
      <c r="F13" s="198"/>
      <c r="G13" s="198"/>
      <c r="H13" s="20">
        <v>117</v>
      </c>
      <c r="I13" s="29">
        <v>37774346</v>
      </c>
      <c r="J13" s="29">
        <f>I13-27958771</f>
        <v>9815575</v>
      </c>
      <c r="K13" s="29">
        <v>45352475</v>
      </c>
      <c r="L13" s="29">
        <f>K13-33635566</f>
        <v>11716909</v>
      </c>
      <c r="M13" s="11"/>
    </row>
    <row r="14" spans="1:13" ht="15">
      <c r="A14" s="197" t="s">
        <v>112</v>
      </c>
      <c r="B14" s="198"/>
      <c r="C14" s="198"/>
      <c r="D14" s="198"/>
      <c r="E14" s="198"/>
      <c r="F14" s="198"/>
      <c r="G14" s="198"/>
      <c r="H14" s="20">
        <v>118</v>
      </c>
      <c r="I14" s="29">
        <v>13061326</v>
      </c>
      <c r="J14" s="29">
        <f>I14-9957627</f>
        <v>3103699</v>
      </c>
      <c r="K14" s="29">
        <v>12165550</v>
      </c>
      <c r="L14" s="29">
        <f>K14-7308224</f>
        <v>4857326</v>
      </c>
      <c r="M14" s="11"/>
    </row>
    <row r="15" spans="1:13" ht="15">
      <c r="A15" s="197" t="s">
        <v>42</v>
      </c>
      <c r="B15" s="198"/>
      <c r="C15" s="198"/>
      <c r="D15" s="198"/>
      <c r="E15" s="198"/>
      <c r="F15" s="198"/>
      <c r="G15" s="198"/>
      <c r="H15" s="20">
        <v>119</v>
      </c>
      <c r="I15" s="29">
        <v>15425255</v>
      </c>
      <c r="J15" s="29">
        <f>I15-12086134</f>
        <v>3339121</v>
      </c>
      <c r="K15" s="29">
        <v>13339921</v>
      </c>
      <c r="L15" s="29">
        <f>K15-9680007</f>
        <v>3659914</v>
      </c>
      <c r="M15" s="11"/>
    </row>
    <row r="16" spans="1:13" ht="15">
      <c r="A16" s="186" t="s">
        <v>292</v>
      </c>
      <c r="B16" s="187"/>
      <c r="C16" s="187"/>
      <c r="D16" s="187"/>
      <c r="E16" s="187"/>
      <c r="F16" s="187"/>
      <c r="G16" s="187"/>
      <c r="H16" s="20">
        <v>120</v>
      </c>
      <c r="I16" s="36">
        <f>SUM(I17:I19)</f>
        <v>91875578</v>
      </c>
      <c r="J16" s="36">
        <f>SUM(J17:J19)</f>
        <v>22460268</v>
      </c>
      <c r="K16" s="36">
        <f>SUM(K17:K19)</f>
        <v>83870082</v>
      </c>
      <c r="L16" s="36">
        <f>SUM(L17:L19)</f>
        <v>18678962</v>
      </c>
      <c r="M16" s="11"/>
    </row>
    <row r="17" spans="1:13" ht="15">
      <c r="A17" s="197" t="s">
        <v>43</v>
      </c>
      <c r="B17" s="198"/>
      <c r="C17" s="198"/>
      <c r="D17" s="198"/>
      <c r="E17" s="198"/>
      <c r="F17" s="198"/>
      <c r="G17" s="198"/>
      <c r="H17" s="20">
        <v>121</v>
      </c>
      <c r="I17" s="29">
        <v>60712907</v>
      </c>
      <c r="J17" s="29">
        <f>I17-45893177</f>
        <v>14819730</v>
      </c>
      <c r="K17" s="29">
        <v>53847440</v>
      </c>
      <c r="L17" s="29">
        <f>K17-42466195</f>
        <v>11381245</v>
      </c>
      <c r="M17" s="11"/>
    </row>
    <row r="18" spans="1:13" ht="15">
      <c r="A18" s="197" t="s">
        <v>44</v>
      </c>
      <c r="B18" s="198"/>
      <c r="C18" s="198"/>
      <c r="D18" s="198"/>
      <c r="E18" s="198"/>
      <c r="F18" s="198"/>
      <c r="G18" s="198"/>
      <c r="H18" s="20">
        <v>122</v>
      </c>
      <c r="I18" s="29">
        <v>18993549</v>
      </c>
      <c r="J18" s="29">
        <f>I18-14324547</f>
        <v>4669002</v>
      </c>
      <c r="K18" s="29">
        <v>17990435</v>
      </c>
      <c r="L18" s="29">
        <f>K18-13453316</f>
        <v>4537119</v>
      </c>
      <c r="M18" s="11"/>
    </row>
    <row r="19" spans="1:13" ht="15">
      <c r="A19" s="197" t="s">
        <v>45</v>
      </c>
      <c r="B19" s="198"/>
      <c r="C19" s="198"/>
      <c r="D19" s="198"/>
      <c r="E19" s="198"/>
      <c r="F19" s="198"/>
      <c r="G19" s="198"/>
      <c r="H19" s="20">
        <v>123</v>
      </c>
      <c r="I19" s="29">
        <v>12169122</v>
      </c>
      <c r="J19" s="29">
        <f>I19-9197586</f>
        <v>2971536</v>
      </c>
      <c r="K19" s="29">
        <v>12032207</v>
      </c>
      <c r="L19" s="29">
        <f>K19-9271609</f>
        <v>2760598</v>
      </c>
      <c r="M19" s="11"/>
    </row>
    <row r="20" spans="1:13" ht="15">
      <c r="A20" s="186" t="s">
        <v>85</v>
      </c>
      <c r="B20" s="187"/>
      <c r="C20" s="187"/>
      <c r="D20" s="187"/>
      <c r="E20" s="187"/>
      <c r="F20" s="187"/>
      <c r="G20" s="187"/>
      <c r="H20" s="20">
        <v>124</v>
      </c>
      <c r="I20" s="29">
        <v>14800116</v>
      </c>
      <c r="J20" s="29">
        <f>I20-11223406</f>
        <v>3576710</v>
      </c>
      <c r="K20" s="29">
        <v>8548639</v>
      </c>
      <c r="L20" s="29">
        <f>K20-6469381</f>
        <v>2079258</v>
      </c>
      <c r="M20" s="11"/>
    </row>
    <row r="21" spans="1:13" ht="15">
      <c r="A21" s="186" t="s">
        <v>86</v>
      </c>
      <c r="B21" s="187"/>
      <c r="C21" s="187"/>
      <c r="D21" s="187"/>
      <c r="E21" s="187"/>
      <c r="F21" s="187"/>
      <c r="G21" s="187"/>
      <c r="H21" s="20">
        <v>125</v>
      </c>
      <c r="I21" s="29">
        <v>23334578</v>
      </c>
      <c r="J21" s="29">
        <f>I21-17032482</f>
        <v>6302096</v>
      </c>
      <c r="K21" s="29">
        <v>30037621</v>
      </c>
      <c r="L21" s="29">
        <f>K21-22817867</f>
        <v>7219754</v>
      </c>
      <c r="M21" s="11"/>
    </row>
    <row r="22" spans="1:13" ht="15">
      <c r="A22" s="186" t="s">
        <v>293</v>
      </c>
      <c r="B22" s="187"/>
      <c r="C22" s="187"/>
      <c r="D22" s="187"/>
      <c r="E22" s="187"/>
      <c r="F22" s="187"/>
      <c r="G22" s="187"/>
      <c r="H22" s="20">
        <v>126</v>
      </c>
      <c r="I22" s="36">
        <f>SUM(I23:I24)</f>
        <v>7667295</v>
      </c>
      <c r="J22" s="36">
        <f>SUM(J23:J24)</f>
        <v>5968473</v>
      </c>
      <c r="K22" s="36">
        <f>SUM(K23:K24)</f>
        <v>1902357</v>
      </c>
      <c r="L22" s="36">
        <f>SUM(L23:L24)</f>
        <v>1902357</v>
      </c>
      <c r="M22" s="12"/>
    </row>
    <row r="23" spans="1:13" ht="15">
      <c r="A23" s="197" t="s">
        <v>102</v>
      </c>
      <c r="B23" s="198"/>
      <c r="C23" s="198"/>
      <c r="D23" s="198"/>
      <c r="E23" s="198"/>
      <c r="F23" s="198"/>
      <c r="G23" s="198"/>
      <c r="H23" s="20">
        <v>127</v>
      </c>
      <c r="I23" s="29">
        <v>1119947</v>
      </c>
      <c r="J23" s="29">
        <f>I23-0</f>
        <v>1119947</v>
      </c>
      <c r="K23" s="29"/>
      <c r="L23" s="29"/>
      <c r="M23" s="11"/>
    </row>
    <row r="24" spans="1:13" ht="15">
      <c r="A24" s="197" t="s">
        <v>103</v>
      </c>
      <c r="B24" s="198"/>
      <c r="C24" s="198"/>
      <c r="D24" s="198"/>
      <c r="E24" s="198"/>
      <c r="F24" s="198"/>
      <c r="G24" s="198"/>
      <c r="H24" s="20">
        <v>128</v>
      </c>
      <c r="I24" s="29">
        <v>6547348</v>
      </c>
      <c r="J24" s="29">
        <f>I24-1698822</f>
        <v>4848526</v>
      </c>
      <c r="K24" s="29">
        <v>1902357</v>
      </c>
      <c r="L24" s="29">
        <f>K24-0</f>
        <v>1902357</v>
      </c>
      <c r="M24" s="11"/>
    </row>
    <row r="25" spans="1:13" ht="15">
      <c r="A25" s="186" t="s">
        <v>87</v>
      </c>
      <c r="B25" s="187"/>
      <c r="C25" s="187"/>
      <c r="D25" s="187"/>
      <c r="E25" s="187"/>
      <c r="F25" s="187"/>
      <c r="G25" s="187"/>
      <c r="H25" s="20">
        <v>129</v>
      </c>
      <c r="I25" s="29">
        <v>9000000</v>
      </c>
      <c r="J25" s="29">
        <f>I25-0</f>
        <v>9000000</v>
      </c>
      <c r="K25" s="37"/>
      <c r="L25" s="37">
        <f>K25</f>
        <v>0</v>
      </c>
      <c r="M25" s="11"/>
    </row>
    <row r="26" spans="1:13" ht="15">
      <c r="A26" s="186" t="s">
        <v>31</v>
      </c>
      <c r="B26" s="187"/>
      <c r="C26" s="187"/>
      <c r="D26" s="187"/>
      <c r="E26" s="187"/>
      <c r="F26" s="187"/>
      <c r="G26" s="187"/>
      <c r="H26" s="20">
        <v>130</v>
      </c>
      <c r="I26" s="29">
        <v>63327611</v>
      </c>
      <c r="J26" s="29">
        <f>I26-5704074</f>
        <v>57623537</v>
      </c>
      <c r="K26" s="29">
        <v>7372165</v>
      </c>
      <c r="L26" s="29">
        <f>K26-6939052</f>
        <v>433113</v>
      </c>
      <c r="M26" s="11"/>
    </row>
    <row r="27" spans="1:13" ht="15">
      <c r="A27" s="186" t="s">
        <v>294</v>
      </c>
      <c r="B27" s="187"/>
      <c r="C27" s="187"/>
      <c r="D27" s="187"/>
      <c r="E27" s="187"/>
      <c r="F27" s="187"/>
      <c r="G27" s="187"/>
      <c r="H27" s="20">
        <v>131</v>
      </c>
      <c r="I27" s="35">
        <f>SUM(I28:I32)</f>
        <v>2509517</v>
      </c>
      <c r="J27" s="35">
        <f>SUM(J28:J32)</f>
        <v>1060992</v>
      </c>
      <c r="K27" s="35">
        <f>SUM(K28:K32)</f>
        <v>2780408</v>
      </c>
      <c r="L27" s="35">
        <f>SUM(L28:L32)</f>
        <v>1737924</v>
      </c>
      <c r="M27" s="11"/>
    </row>
    <row r="28" spans="1:13" ht="48" customHeight="1">
      <c r="A28" s="186" t="s">
        <v>174</v>
      </c>
      <c r="B28" s="187"/>
      <c r="C28" s="187"/>
      <c r="D28" s="187"/>
      <c r="E28" s="187"/>
      <c r="F28" s="187"/>
      <c r="G28" s="187"/>
      <c r="H28" s="20">
        <v>132</v>
      </c>
      <c r="I28" s="29">
        <v>1768484</v>
      </c>
      <c r="J28" s="29">
        <f>I28-943730</f>
        <v>824754</v>
      </c>
      <c r="K28" s="29">
        <v>1038069</v>
      </c>
      <c r="L28" s="29">
        <f>K28-0</f>
        <v>1038069</v>
      </c>
      <c r="M28" s="11"/>
    </row>
    <row r="29" spans="1:13" ht="45" customHeight="1">
      <c r="A29" s="186" t="s">
        <v>118</v>
      </c>
      <c r="B29" s="187"/>
      <c r="C29" s="187"/>
      <c r="D29" s="187"/>
      <c r="E29" s="187"/>
      <c r="F29" s="187"/>
      <c r="G29" s="187"/>
      <c r="H29" s="20">
        <v>133</v>
      </c>
      <c r="I29" s="29">
        <v>738968</v>
      </c>
      <c r="J29" s="29">
        <f>I29-504795</f>
        <v>234173</v>
      </c>
      <c r="K29" s="29">
        <v>1742339</v>
      </c>
      <c r="L29" s="29">
        <f>K29-1042484</f>
        <v>699855</v>
      </c>
      <c r="M29" s="11"/>
    </row>
    <row r="30" spans="1:13" ht="33.75" customHeight="1">
      <c r="A30" s="186" t="s">
        <v>104</v>
      </c>
      <c r="B30" s="187"/>
      <c r="C30" s="187"/>
      <c r="D30" s="187"/>
      <c r="E30" s="187"/>
      <c r="F30" s="187"/>
      <c r="G30" s="187"/>
      <c r="H30" s="20">
        <v>134</v>
      </c>
      <c r="I30" s="29"/>
      <c r="J30" s="29">
        <v>0</v>
      </c>
      <c r="K30" s="29"/>
      <c r="L30" s="29">
        <f>K30</f>
        <v>0</v>
      </c>
      <c r="M30" s="11"/>
    </row>
    <row r="31" spans="1:13" ht="15">
      <c r="A31" s="186" t="s">
        <v>170</v>
      </c>
      <c r="B31" s="187"/>
      <c r="C31" s="187"/>
      <c r="D31" s="187"/>
      <c r="E31" s="187"/>
      <c r="F31" s="187"/>
      <c r="G31" s="187"/>
      <c r="H31" s="20">
        <v>135</v>
      </c>
      <c r="I31" s="29"/>
      <c r="J31" s="29">
        <v>0</v>
      </c>
      <c r="K31" s="29"/>
      <c r="L31" s="29">
        <f>K31</f>
        <v>0</v>
      </c>
      <c r="M31" s="11"/>
    </row>
    <row r="32" spans="1:13" ht="15">
      <c r="A32" s="186" t="s">
        <v>105</v>
      </c>
      <c r="B32" s="187"/>
      <c r="C32" s="187"/>
      <c r="D32" s="187"/>
      <c r="E32" s="187"/>
      <c r="F32" s="187"/>
      <c r="G32" s="187"/>
      <c r="H32" s="20">
        <v>136</v>
      </c>
      <c r="I32" s="29">
        <v>2065</v>
      </c>
      <c r="J32" s="29">
        <f>I32-0</f>
        <v>2065</v>
      </c>
      <c r="K32" s="29"/>
      <c r="L32" s="29">
        <f>K32</f>
        <v>0</v>
      </c>
      <c r="M32" s="11"/>
    </row>
    <row r="33" spans="1:13" ht="15">
      <c r="A33" s="186" t="s">
        <v>295</v>
      </c>
      <c r="B33" s="187"/>
      <c r="C33" s="187"/>
      <c r="D33" s="187"/>
      <c r="E33" s="187"/>
      <c r="F33" s="187"/>
      <c r="G33" s="187"/>
      <c r="H33" s="20">
        <v>137</v>
      </c>
      <c r="I33" s="35">
        <f>SUM(I34:I37)</f>
        <v>26611798</v>
      </c>
      <c r="J33" s="35">
        <f>SUM(J34:J37)</f>
        <v>3868650</v>
      </c>
      <c r="K33" s="35">
        <f>SUM(K34:K37)</f>
        <v>10873501</v>
      </c>
      <c r="L33" s="35">
        <f>SUM(L34:L37)</f>
        <v>6333580</v>
      </c>
      <c r="M33" s="11"/>
    </row>
    <row r="34" spans="1:13" ht="36.75" customHeight="1">
      <c r="A34" s="186" t="s">
        <v>46</v>
      </c>
      <c r="B34" s="187"/>
      <c r="C34" s="187"/>
      <c r="D34" s="187"/>
      <c r="E34" s="187"/>
      <c r="F34" s="187"/>
      <c r="G34" s="187"/>
      <c r="H34" s="20">
        <v>138</v>
      </c>
      <c r="I34" s="29">
        <v>1961540</v>
      </c>
      <c r="J34" s="29">
        <f>I34-1195788</f>
        <v>765752</v>
      </c>
      <c r="K34" s="29">
        <v>1140246</v>
      </c>
      <c r="L34" s="29">
        <f>K34-93554</f>
        <v>1046692</v>
      </c>
      <c r="M34" s="11"/>
    </row>
    <row r="35" spans="1:13" ht="51" customHeight="1">
      <c r="A35" s="186" t="s">
        <v>302</v>
      </c>
      <c r="B35" s="187"/>
      <c r="C35" s="187"/>
      <c r="D35" s="187"/>
      <c r="E35" s="187"/>
      <c r="F35" s="187"/>
      <c r="G35" s="187"/>
      <c r="H35" s="20">
        <v>139</v>
      </c>
      <c r="I35" s="29">
        <v>22932803</v>
      </c>
      <c r="J35" s="29">
        <f>I35-19872302</f>
        <v>3060501</v>
      </c>
      <c r="K35" s="29">
        <v>7433841</v>
      </c>
      <c r="L35" s="29">
        <f>K35-4370991</f>
        <v>3062850</v>
      </c>
      <c r="M35" s="11"/>
    </row>
    <row r="36" spans="1:13" ht="15">
      <c r="A36" s="186" t="s">
        <v>171</v>
      </c>
      <c r="B36" s="187"/>
      <c r="C36" s="187"/>
      <c r="D36" s="187"/>
      <c r="E36" s="187"/>
      <c r="F36" s="187"/>
      <c r="G36" s="187"/>
      <c r="H36" s="20">
        <v>140</v>
      </c>
      <c r="I36" s="29">
        <v>1579701</v>
      </c>
      <c r="J36" s="29">
        <f>I36-1579701</f>
        <v>0</v>
      </c>
      <c r="K36" s="29">
        <v>2182726</v>
      </c>
      <c r="L36" s="29">
        <f>K36-0</f>
        <v>2182726</v>
      </c>
      <c r="M36" s="11"/>
    </row>
    <row r="37" spans="1:13" ht="15">
      <c r="A37" s="186" t="s">
        <v>47</v>
      </c>
      <c r="B37" s="187"/>
      <c r="C37" s="187"/>
      <c r="D37" s="187"/>
      <c r="E37" s="187"/>
      <c r="F37" s="187"/>
      <c r="G37" s="187"/>
      <c r="H37" s="20">
        <v>141</v>
      </c>
      <c r="I37" s="29">
        <v>137754</v>
      </c>
      <c r="J37" s="29">
        <f>I37-95357</f>
        <v>42397</v>
      </c>
      <c r="K37" s="29">
        <v>116688</v>
      </c>
      <c r="L37" s="29">
        <f>K37-75376</f>
        <v>41312</v>
      </c>
      <c r="M37" s="11"/>
    </row>
    <row r="38" spans="1:13" ht="15">
      <c r="A38" s="186" t="s">
        <v>150</v>
      </c>
      <c r="B38" s="187"/>
      <c r="C38" s="187"/>
      <c r="D38" s="187"/>
      <c r="E38" s="187"/>
      <c r="F38" s="187"/>
      <c r="G38" s="187"/>
      <c r="H38" s="20">
        <v>142</v>
      </c>
      <c r="I38" s="29"/>
      <c r="J38" s="29">
        <v>0</v>
      </c>
      <c r="K38" s="29"/>
      <c r="L38" s="29">
        <f>K38</f>
        <v>0</v>
      </c>
      <c r="M38" s="11"/>
    </row>
    <row r="39" spans="1:13" ht="15">
      <c r="A39" s="186" t="s">
        <v>151</v>
      </c>
      <c r="B39" s="187"/>
      <c r="C39" s="187"/>
      <c r="D39" s="187"/>
      <c r="E39" s="187"/>
      <c r="F39" s="187"/>
      <c r="G39" s="187"/>
      <c r="H39" s="20">
        <v>143</v>
      </c>
      <c r="I39" s="29"/>
      <c r="J39" s="29">
        <v>0</v>
      </c>
      <c r="K39" s="29"/>
      <c r="L39" s="29">
        <f>K39</f>
        <v>0</v>
      </c>
      <c r="M39" s="11"/>
    </row>
    <row r="40" spans="1:13" ht="15">
      <c r="A40" s="186" t="s">
        <v>172</v>
      </c>
      <c r="B40" s="187"/>
      <c r="C40" s="187"/>
      <c r="D40" s="187"/>
      <c r="E40" s="187"/>
      <c r="F40" s="187"/>
      <c r="G40" s="187"/>
      <c r="H40" s="20">
        <v>144</v>
      </c>
      <c r="I40" s="29"/>
      <c r="J40" s="29">
        <v>0</v>
      </c>
      <c r="K40" s="29"/>
      <c r="L40" s="29">
        <f>K40</f>
        <v>0</v>
      </c>
      <c r="M40" s="11"/>
    </row>
    <row r="41" spans="1:13" ht="15">
      <c r="A41" s="186" t="s">
        <v>173</v>
      </c>
      <c r="B41" s="187"/>
      <c r="C41" s="187"/>
      <c r="D41" s="187"/>
      <c r="E41" s="187"/>
      <c r="F41" s="187"/>
      <c r="G41" s="187"/>
      <c r="H41" s="20">
        <v>145</v>
      </c>
      <c r="I41" s="29"/>
      <c r="J41" s="29">
        <v>0</v>
      </c>
      <c r="K41" s="29"/>
      <c r="L41" s="29">
        <f>K41</f>
        <v>0</v>
      </c>
      <c r="M41" s="11"/>
    </row>
    <row r="42" spans="1:13" ht="15">
      <c r="A42" s="186" t="s">
        <v>296</v>
      </c>
      <c r="B42" s="187"/>
      <c r="C42" s="187"/>
      <c r="D42" s="187"/>
      <c r="E42" s="187"/>
      <c r="F42" s="187"/>
      <c r="G42" s="187"/>
      <c r="H42" s="20">
        <v>146</v>
      </c>
      <c r="I42" s="35">
        <f>I7+I27+I38+I40</f>
        <v>370154545</v>
      </c>
      <c r="J42" s="35">
        <f>J7+J27+J38+J40</f>
        <v>256763981</v>
      </c>
      <c r="K42" s="35">
        <f>K7+K27+K38+K40</f>
        <v>176170604</v>
      </c>
      <c r="L42" s="35">
        <f>L7+L27+L38+L40</f>
        <v>55941605</v>
      </c>
      <c r="M42" s="11"/>
    </row>
    <row r="43" spans="1:13" ht="15">
      <c r="A43" s="186" t="s">
        <v>297</v>
      </c>
      <c r="B43" s="187"/>
      <c r="C43" s="187"/>
      <c r="D43" s="187"/>
      <c r="E43" s="187"/>
      <c r="F43" s="187"/>
      <c r="G43" s="187"/>
      <c r="H43" s="20">
        <v>147</v>
      </c>
      <c r="I43" s="35">
        <f>I10+I33+I39+I41</f>
        <v>306662871</v>
      </c>
      <c r="J43" s="35">
        <f>J10+J33+J39+J41</f>
        <v>129043952</v>
      </c>
      <c r="K43" s="35">
        <f>K10+K33+K39+K41</f>
        <v>213538920</v>
      </c>
      <c r="L43" s="35">
        <f>L10+L33+L39+L41</f>
        <v>61177209</v>
      </c>
      <c r="M43" s="11"/>
    </row>
    <row r="44" spans="1:13" ht="15">
      <c r="A44" s="186" t="s">
        <v>298</v>
      </c>
      <c r="B44" s="187"/>
      <c r="C44" s="187"/>
      <c r="D44" s="187"/>
      <c r="E44" s="187"/>
      <c r="F44" s="187"/>
      <c r="G44" s="187"/>
      <c r="H44" s="20">
        <v>148</v>
      </c>
      <c r="I44" s="35">
        <f>I42-I43</f>
        <v>63491674</v>
      </c>
      <c r="J44" s="35">
        <f>J42-J43</f>
        <v>127720029</v>
      </c>
      <c r="K44" s="35">
        <f>K42-K43</f>
        <v>-37368316</v>
      </c>
      <c r="L44" s="35">
        <f>L42-L43</f>
        <v>-5235604</v>
      </c>
      <c r="M44" s="11"/>
    </row>
    <row r="45" spans="1:12" ht="15">
      <c r="A45" s="206" t="s">
        <v>166</v>
      </c>
      <c r="B45" s="207"/>
      <c r="C45" s="207"/>
      <c r="D45" s="207"/>
      <c r="E45" s="207"/>
      <c r="F45" s="207"/>
      <c r="G45" s="207"/>
      <c r="H45" s="20">
        <v>149</v>
      </c>
      <c r="I45" s="36">
        <f>IF(I42&gt;I43,I42-I43,0)</f>
        <v>63491674</v>
      </c>
      <c r="J45" s="36">
        <f>IF(J42&gt;J43,J42-J43,0)</f>
        <v>127720029</v>
      </c>
      <c r="K45" s="36">
        <f>IF(K42&gt;K43,K42-K43,0)</f>
        <v>0</v>
      </c>
      <c r="L45" s="36">
        <f>IF(L42&gt;L43,L42-L43,0)</f>
        <v>0</v>
      </c>
    </row>
    <row r="46" spans="1:12" ht="15">
      <c r="A46" s="206" t="s">
        <v>167</v>
      </c>
      <c r="B46" s="207"/>
      <c r="C46" s="207"/>
      <c r="D46" s="207"/>
      <c r="E46" s="207"/>
      <c r="F46" s="207"/>
      <c r="G46" s="207"/>
      <c r="H46" s="20">
        <v>150</v>
      </c>
      <c r="I46" s="36">
        <f>IF(I43&gt;I42,I43-I42,0)</f>
        <v>0</v>
      </c>
      <c r="J46" s="36">
        <f>IF(J43&gt;J42,J43-J42,0)</f>
        <v>0</v>
      </c>
      <c r="K46" s="36">
        <f>IF(K43&gt;K42,K43-K42,0)</f>
        <v>37368316</v>
      </c>
      <c r="L46" s="36">
        <f>IF(L43&gt;L42,L43-L42,0)</f>
        <v>5235604</v>
      </c>
    </row>
    <row r="47" spans="1:12" ht="15">
      <c r="A47" s="186" t="s">
        <v>165</v>
      </c>
      <c r="B47" s="187"/>
      <c r="C47" s="187"/>
      <c r="D47" s="187"/>
      <c r="E47" s="187"/>
      <c r="F47" s="187"/>
      <c r="G47" s="187"/>
      <c r="H47" s="20">
        <v>151</v>
      </c>
      <c r="I47" s="29"/>
      <c r="J47" s="29"/>
      <c r="K47" s="29"/>
      <c r="L47" s="29"/>
    </row>
    <row r="48" spans="1:12" ht="15">
      <c r="A48" s="186" t="s">
        <v>299</v>
      </c>
      <c r="B48" s="187"/>
      <c r="C48" s="187"/>
      <c r="D48" s="187"/>
      <c r="E48" s="187"/>
      <c r="F48" s="187"/>
      <c r="G48" s="187"/>
      <c r="H48" s="20">
        <v>152</v>
      </c>
      <c r="I48" s="35">
        <f>I44-I47</f>
        <v>63491674</v>
      </c>
      <c r="J48" s="35">
        <f>J44-J47</f>
        <v>127720029</v>
      </c>
      <c r="K48" s="35">
        <f>K44-K47</f>
        <v>-37368316</v>
      </c>
      <c r="L48" s="35">
        <f>L44-L47</f>
        <v>-5235604</v>
      </c>
    </row>
    <row r="49" spans="1:12" ht="15">
      <c r="A49" s="206" t="s">
        <v>148</v>
      </c>
      <c r="B49" s="207"/>
      <c r="C49" s="207"/>
      <c r="D49" s="207"/>
      <c r="E49" s="207"/>
      <c r="F49" s="207"/>
      <c r="G49" s="207"/>
      <c r="H49" s="20">
        <v>153</v>
      </c>
      <c r="I49" s="36">
        <f>IF(I48&gt;0,I48,0)</f>
        <v>63491674</v>
      </c>
      <c r="J49" s="36">
        <f>IF(J48&gt;0,J48,0)</f>
        <v>127720029</v>
      </c>
      <c r="K49" s="36">
        <f>IF(K48&gt;0,K48,0)</f>
        <v>0</v>
      </c>
      <c r="L49" s="36">
        <f>IF(L48&gt;0,L48,0)</f>
        <v>0</v>
      </c>
    </row>
    <row r="50" spans="1:12" ht="15">
      <c r="A50" s="228" t="s">
        <v>168</v>
      </c>
      <c r="B50" s="229"/>
      <c r="C50" s="229"/>
      <c r="D50" s="229"/>
      <c r="E50" s="229"/>
      <c r="F50" s="229"/>
      <c r="G50" s="229"/>
      <c r="H50" s="27">
        <v>154</v>
      </c>
      <c r="I50" s="38">
        <f>IF(I48&lt;0,-I48,0)</f>
        <v>0</v>
      </c>
      <c r="J50" s="38">
        <f>IF(J48&lt;0,-J48,0)</f>
        <v>0</v>
      </c>
      <c r="K50" s="38">
        <f>IF(K48&lt;0,-K48,0)</f>
        <v>37368316</v>
      </c>
      <c r="L50" s="38">
        <f>IF(L48&lt;0,-L48,0)</f>
        <v>5235604</v>
      </c>
    </row>
    <row r="51" spans="1:12" ht="12.75" customHeight="1">
      <c r="A51" s="203" t="s">
        <v>249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</row>
    <row r="52" spans="1:12" ht="12.75" customHeight="1">
      <c r="A52" s="183" t="s">
        <v>144</v>
      </c>
      <c r="B52" s="184"/>
      <c r="C52" s="184"/>
      <c r="D52" s="184"/>
      <c r="E52" s="184"/>
      <c r="F52" s="184"/>
      <c r="G52" s="184"/>
      <c r="H52" s="28"/>
      <c r="I52" s="28"/>
      <c r="J52" s="28"/>
      <c r="K52" s="28"/>
      <c r="L52" s="39"/>
    </row>
    <row r="53" spans="1:12" ht="15">
      <c r="A53" s="226" t="s">
        <v>181</v>
      </c>
      <c r="B53" s="227"/>
      <c r="C53" s="227"/>
      <c r="D53" s="227"/>
      <c r="E53" s="227"/>
      <c r="F53" s="227"/>
      <c r="G53" s="227"/>
      <c r="H53" s="20">
        <v>155</v>
      </c>
      <c r="I53" s="29"/>
      <c r="J53" s="29"/>
      <c r="K53" s="29"/>
      <c r="L53" s="29"/>
    </row>
    <row r="54" spans="1:12" ht="15">
      <c r="A54" s="226" t="s">
        <v>182</v>
      </c>
      <c r="B54" s="227"/>
      <c r="C54" s="227"/>
      <c r="D54" s="227"/>
      <c r="E54" s="227"/>
      <c r="F54" s="227"/>
      <c r="G54" s="227"/>
      <c r="H54" s="20">
        <v>156</v>
      </c>
      <c r="I54" s="30"/>
      <c r="J54" s="30"/>
      <c r="K54" s="30"/>
      <c r="L54" s="30"/>
    </row>
    <row r="55" spans="1:12" ht="12.75" customHeight="1">
      <c r="A55" s="203" t="s">
        <v>146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</row>
    <row r="56" spans="1:12" ht="15">
      <c r="A56" s="183" t="s">
        <v>156</v>
      </c>
      <c r="B56" s="184"/>
      <c r="C56" s="184"/>
      <c r="D56" s="184"/>
      <c r="E56" s="184"/>
      <c r="F56" s="184"/>
      <c r="G56" s="184"/>
      <c r="H56" s="40">
        <v>157</v>
      </c>
      <c r="I56" s="41">
        <f>I48</f>
        <v>63491674</v>
      </c>
      <c r="J56" s="41">
        <f>J48</f>
        <v>127720029</v>
      </c>
      <c r="K56" s="41">
        <f>K48</f>
        <v>-37368316</v>
      </c>
      <c r="L56" s="41">
        <f>L48</f>
        <v>-5235604</v>
      </c>
    </row>
    <row r="57" spans="1:12" ht="15">
      <c r="A57" s="186" t="s">
        <v>300</v>
      </c>
      <c r="B57" s="187"/>
      <c r="C57" s="187"/>
      <c r="D57" s="187"/>
      <c r="E57" s="187"/>
      <c r="F57" s="187"/>
      <c r="G57" s="187"/>
      <c r="H57" s="20">
        <v>158</v>
      </c>
      <c r="I57" s="36">
        <f>I58+I59+I60+I61+I62+I63+I64</f>
        <v>124001775</v>
      </c>
      <c r="J57" s="36">
        <f>J58+J59+J60+J61+J62+J63+J64</f>
        <v>124001775</v>
      </c>
      <c r="K57" s="36">
        <f>K58+K59+K60+K61+K62+K63+K64</f>
        <v>3196197</v>
      </c>
      <c r="L57" s="36">
        <f>L58+L59+L60+L61+L62+L63+L64</f>
        <v>689254</v>
      </c>
    </row>
    <row r="58" spans="1:12" ht="30" customHeight="1">
      <c r="A58" s="186" t="s">
        <v>175</v>
      </c>
      <c r="B58" s="187"/>
      <c r="C58" s="187"/>
      <c r="D58" s="187"/>
      <c r="E58" s="187"/>
      <c r="F58" s="187"/>
      <c r="G58" s="187"/>
      <c r="H58" s="20">
        <v>159</v>
      </c>
      <c r="I58" s="29"/>
      <c r="J58" s="29">
        <v>0</v>
      </c>
      <c r="K58" s="29"/>
      <c r="L58" s="29">
        <f aca="true" t="shared" si="0" ref="L58:L65">K58</f>
        <v>0</v>
      </c>
    </row>
    <row r="59" spans="1:12" ht="47.25" customHeight="1">
      <c r="A59" s="230" t="s">
        <v>176</v>
      </c>
      <c r="B59" s="231"/>
      <c r="C59" s="231"/>
      <c r="D59" s="231"/>
      <c r="E59" s="231"/>
      <c r="F59" s="231"/>
      <c r="G59" s="232"/>
      <c r="H59" s="20">
        <v>160</v>
      </c>
      <c r="I59" s="29">
        <v>123833399</v>
      </c>
      <c r="J59" s="29">
        <f>I59-0</f>
        <v>123833399</v>
      </c>
      <c r="K59" s="29">
        <v>2988222</v>
      </c>
      <c r="L59" s="29">
        <f>K59-2107531</f>
        <v>880691</v>
      </c>
    </row>
    <row r="60" spans="1:12" ht="40.5" customHeight="1">
      <c r="A60" s="186" t="s">
        <v>29</v>
      </c>
      <c r="B60" s="187"/>
      <c r="C60" s="187"/>
      <c r="D60" s="187"/>
      <c r="E60" s="187"/>
      <c r="F60" s="187"/>
      <c r="G60" s="187"/>
      <c r="H60" s="20">
        <v>161</v>
      </c>
      <c r="I60" s="29"/>
      <c r="J60" s="29"/>
      <c r="K60" s="29"/>
      <c r="L60" s="29"/>
    </row>
    <row r="61" spans="1:12" ht="27" customHeight="1">
      <c r="A61" s="186" t="s">
        <v>177</v>
      </c>
      <c r="B61" s="187"/>
      <c r="C61" s="187"/>
      <c r="D61" s="187"/>
      <c r="E61" s="187"/>
      <c r="F61" s="187"/>
      <c r="G61" s="187"/>
      <c r="H61" s="20">
        <v>162</v>
      </c>
      <c r="I61" s="29">
        <v>168376</v>
      </c>
      <c r="J61" s="29">
        <f>I61-0</f>
        <v>168376</v>
      </c>
      <c r="K61" s="29">
        <v>207975</v>
      </c>
      <c r="L61" s="29">
        <f>K61-399412</f>
        <v>-191437</v>
      </c>
    </row>
    <row r="62" spans="1:12" ht="27" customHeight="1">
      <c r="A62" s="186" t="s">
        <v>178</v>
      </c>
      <c r="B62" s="187"/>
      <c r="C62" s="187"/>
      <c r="D62" s="187"/>
      <c r="E62" s="187"/>
      <c r="F62" s="187"/>
      <c r="G62" s="187"/>
      <c r="H62" s="20">
        <v>163</v>
      </c>
      <c r="I62" s="29"/>
      <c r="J62" s="29">
        <v>0</v>
      </c>
      <c r="K62" s="29"/>
      <c r="L62" s="29">
        <f t="shared" si="0"/>
        <v>0</v>
      </c>
    </row>
    <row r="63" spans="1:12" ht="32.25" customHeight="1">
      <c r="A63" s="186" t="s">
        <v>179</v>
      </c>
      <c r="B63" s="187"/>
      <c r="C63" s="187"/>
      <c r="D63" s="187"/>
      <c r="E63" s="187"/>
      <c r="F63" s="187"/>
      <c r="G63" s="187"/>
      <c r="H63" s="20">
        <v>164</v>
      </c>
      <c r="I63" s="29"/>
      <c r="J63" s="29">
        <v>0</v>
      </c>
      <c r="K63" s="29"/>
      <c r="L63" s="29">
        <f t="shared" si="0"/>
        <v>0</v>
      </c>
    </row>
    <row r="64" spans="1:12" ht="21" customHeight="1">
      <c r="A64" s="186" t="s">
        <v>180</v>
      </c>
      <c r="B64" s="187"/>
      <c r="C64" s="187"/>
      <c r="D64" s="187"/>
      <c r="E64" s="187"/>
      <c r="F64" s="187"/>
      <c r="G64" s="187"/>
      <c r="H64" s="20">
        <v>165</v>
      </c>
      <c r="I64" s="29"/>
      <c r="J64" s="29">
        <v>0</v>
      </c>
      <c r="K64" s="29"/>
      <c r="L64" s="29">
        <f t="shared" si="0"/>
        <v>0</v>
      </c>
    </row>
    <row r="65" spans="1:12" ht="15">
      <c r="A65" s="186" t="s">
        <v>169</v>
      </c>
      <c r="B65" s="187"/>
      <c r="C65" s="187"/>
      <c r="D65" s="187"/>
      <c r="E65" s="187"/>
      <c r="F65" s="187"/>
      <c r="G65" s="187"/>
      <c r="H65" s="20">
        <v>166</v>
      </c>
      <c r="I65" s="29"/>
      <c r="J65" s="29">
        <v>0</v>
      </c>
      <c r="K65" s="29"/>
      <c r="L65" s="29">
        <f t="shared" si="0"/>
        <v>0</v>
      </c>
    </row>
    <row r="66" spans="1:12" ht="15">
      <c r="A66" s="186" t="s">
        <v>301</v>
      </c>
      <c r="B66" s="187"/>
      <c r="C66" s="187"/>
      <c r="D66" s="187"/>
      <c r="E66" s="187"/>
      <c r="F66" s="187"/>
      <c r="G66" s="187"/>
      <c r="H66" s="20">
        <v>167</v>
      </c>
      <c r="I66" s="36">
        <f>I57-I65</f>
        <v>124001775</v>
      </c>
      <c r="J66" s="36">
        <f>J57-J65</f>
        <v>124001775</v>
      </c>
      <c r="K66" s="36">
        <f>K57-K65</f>
        <v>3196197</v>
      </c>
      <c r="L66" s="36">
        <f>L57-L65</f>
        <v>689254</v>
      </c>
    </row>
    <row r="67" spans="1:12" ht="15">
      <c r="A67" s="186" t="s">
        <v>149</v>
      </c>
      <c r="B67" s="187"/>
      <c r="C67" s="187"/>
      <c r="D67" s="187"/>
      <c r="E67" s="187"/>
      <c r="F67" s="187"/>
      <c r="G67" s="187"/>
      <c r="H67" s="20">
        <v>168</v>
      </c>
      <c r="I67" s="38">
        <f>I56+I66</f>
        <v>187493449</v>
      </c>
      <c r="J67" s="38">
        <f>J56+J66</f>
        <v>251721804</v>
      </c>
      <c r="K67" s="38">
        <f>K56+K66</f>
        <v>-34172119</v>
      </c>
      <c r="L67" s="38">
        <f>L56+L66</f>
        <v>-4546350</v>
      </c>
    </row>
    <row r="68" spans="1:12" ht="12.75" customHeight="1">
      <c r="A68" s="236" t="s">
        <v>250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</row>
    <row r="69" spans="1:12" ht="12.75" customHeight="1">
      <c r="A69" s="238" t="s">
        <v>145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</row>
    <row r="70" spans="1:12" ht="15">
      <c r="A70" s="226" t="s">
        <v>181</v>
      </c>
      <c r="B70" s="227"/>
      <c r="C70" s="227"/>
      <c r="D70" s="227"/>
      <c r="E70" s="227"/>
      <c r="F70" s="227"/>
      <c r="G70" s="227"/>
      <c r="H70" s="20">
        <v>169</v>
      </c>
      <c r="I70" s="29"/>
      <c r="J70" s="29"/>
      <c r="K70" s="29"/>
      <c r="L70" s="29"/>
    </row>
    <row r="71" spans="1:12" ht="15">
      <c r="A71" s="234" t="s">
        <v>182</v>
      </c>
      <c r="B71" s="235"/>
      <c r="C71" s="235"/>
      <c r="D71" s="235"/>
      <c r="E71" s="235"/>
      <c r="F71" s="235"/>
      <c r="G71" s="235"/>
      <c r="H71" s="25">
        <v>170</v>
      </c>
      <c r="I71" s="30"/>
      <c r="J71" s="30"/>
      <c r="K71" s="30"/>
      <c r="L71" s="30"/>
    </row>
    <row r="72" ht="14.25">
      <c r="I72" s="32"/>
    </row>
  </sheetData>
  <sheetProtection/>
  <mergeCells count="73">
    <mergeCell ref="A2:L2"/>
    <mergeCell ref="A1:L1"/>
    <mergeCell ref="A71:G71"/>
    <mergeCell ref="A65:G65"/>
    <mergeCell ref="A66:G66"/>
    <mergeCell ref="A67:G67"/>
    <mergeCell ref="A68:L68"/>
    <mergeCell ref="A69:L69"/>
    <mergeCell ref="A62:G62"/>
    <mergeCell ref="A63:G63"/>
    <mergeCell ref="A64:G64"/>
    <mergeCell ref="A70:G70"/>
    <mergeCell ref="A58:G58"/>
    <mergeCell ref="A59:G59"/>
    <mergeCell ref="A60:G60"/>
    <mergeCell ref="A61:G61"/>
    <mergeCell ref="A54:G54"/>
    <mergeCell ref="A56:G56"/>
    <mergeCell ref="A55:L55"/>
    <mergeCell ref="A57:G57"/>
    <mergeCell ref="A50:G50"/>
    <mergeCell ref="A51:L51"/>
    <mergeCell ref="A52:G52"/>
    <mergeCell ref="A53:G53"/>
    <mergeCell ref="A46:G46"/>
    <mergeCell ref="A47:G47"/>
    <mergeCell ref="A48:G48"/>
    <mergeCell ref="A49:G49"/>
    <mergeCell ref="A42:G42"/>
    <mergeCell ref="A43:G43"/>
    <mergeCell ref="A44:G44"/>
    <mergeCell ref="A45:G45"/>
    <mergeCell ref="A38:G38"/>
    <mergeCell ref="A39:G39"/>
    <mergeCell ref="A40:G40"/>
    <mergeCell ref="A41:G41"/>
    <mergeCell ref="A34:G34"/>
    <mergeCell ref="A35:G35"/>
    <mergeCell ref="A36:G36"/>
    <mergeCell ref="A37:G37"/>
    <mergeCell ref="A30:G30"/>
    <mergeCell ref="A31:G31"/>
    <mergeCell ref="A32:G32"/>
    <mergeCell ref="A33:G33"/>
    <mergeCell ref="A26:G26"/>
    <mergeCell ref="A27:G27"/>
    <mergeCell ref="A28:G28"/>
    <mergeCell ref="A29:G29"/>
    <mergeCell ref="A22:G22"/>
    <mergeCell ref="A23:G23"/>
    <mergeCell ref="A24:G24"/>
    <mergeCell ref="A25:G25"/>
    <mergeCell ref="A18:G18"/>
    <mergeCell ref="A19:G19"/>
    <mergeCell ref="A20:G20"/>
    <mergeCell ref="A21:G21"/>
    <mergeCell ref="A14:G14"/>
    <mergeCell ref="A15:G15"/>
    <mergeCell ref="A16:G16"/>
    <mergeCell ref="A17:G17"/>
    <mergeCell ref="A10:G10"/>
    <mergeCell ref="A11:G11"/>
    <mergeCell ref="A12:G12"/>
    <mergeCell ref="A13:G13"/>
    <mergeCell ref="A3:L3"/>
    <mergeCell ref="A4:G4"/>
    <mergeCell ref="A6:G6"/>
    <mergeCell ref="A7:G7"/>
    <mergeCell ref="A8:G8"/>
    <mergeCell ref="A9:G9"/>
    <mergeCell ref="I4:J4"/>
    <mergeCell ref="K4:L4"/>
    <mergeCell ref="A5:G5"/>
  </mergeCells>
  <dataValidations count="3">
    <dataValidation type="whole" operator="notEqual" allowBlank="1" showInputMessage="1" showErrorMessage="1" errorTitle="Pogrešan unos" error="Mogu se unijeti samo cjelobrojne vrijednosti." sqref="L57 I56:L56 I70:K71 I53:K54 I57:K65 I66:L67 I47 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I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2 I7:L7 J12 J16 I8:I9 I12:I16 I48:L50 I10:L10 I17:J46 K8:K9 K42:L46 K12:K41 L27 L12 L33 L16">
      <formula1>0</formula1>
    </dataValidation>
  </dataValidations>
  <printOptions/>
  <pageMargins left="0.7086614173228347" right="0.7480314960629921" top="0.4330708661417323" bottom="0.3937007874015748" header="0.5118110236220472" footer="0.5118110236220472"/>
  <pageSetup horizontalDpi="600" verticalDpi="600" orientation="portrait" paperSize="9" scale="60" r:id="rId1"/>
  <ignoredErrors>
    <ignoredError sqref="J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5">
      <selection activeCell="M30" sqref="M30"/>
    </sheetView>
  </sheetViews>
  <sheetFormatPr defaultColWidth="9.140625" defaultRowHeight="12.75"/>
  <cols>
    <col min="1" max="7" width="9.140625" style="31" customWidth="1"/>
    <col min="8" max="8" width="10.57421875" style="31" customWidth="1"/>
    <col min="9" max="9" width="9.140625" style="31" customWidth="1"/>
    <col min="10" max="10" width="12.57421875" style="31" customWidth="1"/>
    <col min="11" max="11" width="12.421875" style="31" customWidth="1"/>
    <col min="12" max="16384" width="9.140625" style="31" customWidth="1"/>
  </cols>
  <sheetData>
    <row r="1" spans="1:11" ht="12.75" customHeight="1">
      <c r="A1" s="240" t="s">
        <v>124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33" t="s">
        <v>304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5">
      <c r="A3" s="191" t="s">
        <v>271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30">
      <c r="A4" s="241" t="s">
        <v>40</v>
      </c>
      <c r="B4" s="241"/>
      <c r="C4" s="241"/>
      <c r="D4" s="241"/>
      <c r="E4" s="241"/>
      <c r="F4" s="241"/>
      <c r="G4" s="241"/>
      <c r="H4" s="241"/>
      <c r="I4" s="42" t="s">
        <v>277</v>
      </c>
      <c r="J4" s="42" t="s">
        <v>255</v>
      </c>
      <c r="K4" s="42" t="s">
        <v>256</v>
      </c>
    </row>
    <row r="5" spans="1:11" ht="15">
      <c r="A5" s="241">
        <v>1</v>
      </c>
      <c r="B5" s="241"/>
      <c r="C5" s="241"/>
      <c r="D5" s="241"/>
      <c r="E5" s="241"/>
      <c r="F5" s="241"/>
      <c r="G5" s="241"/>
      <c r="H5" s="241"/>
      <c r="I5" s="43">
        <v>2</v>
      </c>
      <c r="J5" s="44" t="s">
        <v>222</v>
      </c>
      <c r="K5" s="44" t="s">
        <v>223</v>
      </c>
    </row>
    <row r="6" spans="1:11" ht="15">
      <c r="A6" s="203" t="s">
        <v>119</v>
      </c>
      <c r="B6" s="214"/>
      <c r="C6" s="214"/>
      <c r="D6" s="214"/>
      <c r="E6" s="214"/>
      <c r="F6" s="214"/>
      <c r="G6" s="214"/>
      <c r="H6" s="214"/>
      <c r="I6" s="242"/>
      <c r="J6" s="242"/>
      <c r="K6" s="243"/>
    </row>
    <row r="7" spans="1:11" ht="15">
      <c r="A7" s="197" t="s">
        <v>24</v>
      </c>
      <c r="B7" s="198"/>
      <c r="C7" s="198"/>
      <c r="D7" s="198"/>
      <c r="E7" s="198"/>
      <c r="F7" s="198"/>
      <c r="G7" s="198"/>
      <c r="H7" s="198"/>
      <c r="I7" s="20">
        <v>1</v>
      </c>
      <c r="J7" s="29">
        <v>63491674</v>
      </c>
      <c r="K7" s="29">
        <v>-37368316</v>
      </c>
    </row>
    <row r="8" spans="1:11" ht="15">
      <c r="A8" s="197" t="s">
        <v>25</v>
      </c>
      <c r="B8" s="198"/>
      <c r="C8" s="198"/>
      <c r="D8" s="198"/>
      <c r="E8" s="198"/>
      <c r="F8" s="198"/>
      <c r="G8" s="198"/>
      <c r="H8" s="198"/>
      <c r="I8" s="20">
        <v>2</v>
      </c>
      <c r="J8" s="29">
        <v>14800116</v>
      </c>
      <c r="K8" s="29">
        <v>8548639</v>
      </c>
    </row>
    <row r="9" spans="1:11" ht="15">
      <c r="A9" s="197" t="s">
        <v>26</v>
      </c>
      <c r="B9" s="198"/>
      <c r="C9" s="198"/>
      <c r="D9" s="198"/>
      <c r="E9" s="198"/>
      <c r="F9" s="198"/>
      <c r="G9" s="198"/>
      <c r="H9" s="198"/>
      <c r="I9" s="20">
        <v>3</v>
      </c>
      <c r="J9" s="29"/>
      <c r="K9" s="29"/>
    </row>
    <row r="10" spans="1:11" ht="15">
      <c r="A10" s="197" t="s">
        <v>27</v>
      </c>
      <c r="B10" s="198"/>
      <c r="C10" s="198"/>
      <c r="D10" s="198"/>
      <c r="E10" s="198"/>
      <c r="F10" s="198"/>
      <c r="G10" s="198"/>
      <c r="H10" s="198"/>
      <c r="I10" s="20">
        <v>4</v>
      </c>
      <c r="J10" s="29"/>
      <c r="K10" s="29">
        <v>127441125</v>
      </c>
    </row>
    <row r="11" spans="1:11" ht="15">
      <c r="A11" s="197" t="s">
        <v>28</v>
      </c>
      <c r="B11" s="198"/>
      <c r="C11" s="198"/>
      <c r="D11" s="198"/>
      <c r="E11" s="198"/>
      <c r="F11" s="198"/>
      <c r="G11" s="198"/>
      <c r="H11" s="198"/>
      <c r="I11" s="20">
        <v>5</v>
      </c>
      <c r="J11" s="29">
        <v>9776186</v>
      </c>
      <c r="K11" s="29">
        <v>519234</v>
      </c>
    </row>
    <row r="12" spans="1:11" ht="15">
      <c r="A12" s="197" t="s">
        <v>32</v>
      </c>
      <c r="B12" s="198"/>
      <c r="C12" s="198"/>
      <c r="D12" s="198"/>
      <c r="E12" s="198"/>
      <c r="F12" s="198"/>
      <c r="G12" s="198"/>
      <c r="H12" s="198"/>
      <c r="I12" s="20">
        <v>6</v>
      </c>
      <c r="J12" s="29">
        <v>1292282</v>
      </c>
      <c r="K12" s="29"/>
    </row>
    <row r="13" spans="1:11" ht="15">
      <c r="A13" s="186" t="s">
        <v>120</v>
      </c>
      <c r="B13" s="187"/>
      <c r="C13" s="187"/>
      <c r="D13" s="187"/>
      <c r="E13" s="187"/>
      <c r="F13" s="187"/>
      <c r="G13" s="187"/>
      <c r="H13" s="187"/>
      <c r="I13" s="20">
        <v>7</v>
      </c>
      <c r="J13" s="35">
        <f>SUM(J7:J12)</f>
        <v>89360258</v>
      </c>
      <c r="K13" s="35">
        <f>SUM(K7:K12)</f>
        <v>99140682</v>
      </c>
    </row>
    <row r="14" spans="1:11" ht="15">
      <c r="A14" s="197" t="s">
        <v>33</v>
      </c>
      <c r="B14" s="198"/>
      <c r="C14" s="198"/>
      <c r="D14" s="198"/>
      <c r="E14" s="198"/>
      <c r="F14" s="198"/>
      <c r="G14" s="198"/>
      <c r="H14" s="198"/>
      <c r="I14" s="20">
        <v>8</v>
      </c>
      <c r="J14" s="29">
        <v>178692276</v>
      </c>
      <c r="K14" s="29">
        <v>44767234</v>
      </c>
    </row>
    <row r="15" spans="1:11" ht="15">
      <c r="A15" s="197" t="s">
        <v>34</v>
      </c>
      <c r="B15" s="198"/>
      <c r="C15" s="198"/>
      <c r="D15" s="198"/>
      <c r="E15" s="198"/>
      <c r="F15" s="198"/>
      <c r="G15" s="198"/>
      <c r="H15" s="198"/>
      <c r="I15" s="20">
        <v>9</v>
      </c>
      <c r="J15" s="29">
        <v>100330183</v>
      </c>
      <c r="K15" s="29"/>
    </row>
    <row r="16" spans="1:11" ht="15">
      <c r="A16" s="197" t="s">
        <v>35</v>
      </c>
      <c r="B16" s="198"/>
      <c r="C16" s="198"/>
      <c r="D16" s="198"/>
      <c r="E16" s="198"/>
      <c r="F16" s="198"/>
      <c r="G16" s="198"/>
      <c r="H16" s="198"/>
      <c r="I16" s="20">
        <v>10</v>
      </c>
      <c r="J16" s="29"/>
      <c r="K16" s="29"/>
    </row>
    <row r="17" spans="1:11" ht="15">
      <c r="A17" s="197" t="s">
        <v>36</v>
      </c>
      <c r="B17" s="198"/>
      <c r="C17" s="198"/>
      <c r="D17" s="198"/>
      <c r="E17" s="198"/>
      <c r="F17" s="198"/>
      <c r="G17" s="198"/>
      <c r="H17" s="198"/>
      <c r="I17" s="20">
        <v>11</v>
      </c>
      <c r="J17" s="29">
        <v>16521744</v>
      </c>
      <c r="K17" s="29">
        <v>1107339</v>
      </c>
    </row>
    <row r="18" spans="1:11" ht="15">
      <c r="A18" s="186" t="s">
        <v>121</v>
      </c>
      <c r="B18" s="187"/>
      <c r="C18" s="187"/>
      <c r="D18" s="187"/>
      <c r="E18" s="187"/>
      <c r="F18" s="187"/>
      <c r="G18" s="187"/>
      <c r="H18" s="187"/>
      <c r="I18" s="20">
        <v>12</v>
      </c>
      <c r="J18" s="35">
        <f>SUM(J14:J17)</f>
        <v>295544203</v>
      </c>
      <c r="K18" s="35">
        <f>SUM(K14:K17)</f>
        <v>45874573</v>
      </c>
    </row>
    <row r="19" spans="1:11" ht="27.75" customHeight="1">
      <c r="A19" s="186" t="s">
        <v>20</v>
      </c>
      <c r="B19" s="187"/>
      <c r="C19" s="187"/>
      <c r="D19" s="187"/>
      <c r="E19" s="187"/>
      <c r="F19" s="187"/>
      <c r="G19" s="187"/>
      <c r="H19" s="187"/>
      <c r="I19" s="20">
        <v>13</v>
      </c>
      <c r="J19" s="35"/>
      <c r="K19" s="35">
        <f>IF(K13&gt;K18,K13-K18,0)</f>
        <v>53266109</v>
      </c>
    </row>
    <row r="20" spans="1:11" ht="25.5" customHeight="1">
      <c r="A20" s="186" t="s">
        <v>21</v>
      </c>
      <c r="B20" s="187"/>
      <c r="C20" s="187"/>
      <c r="D20" s="187"/>
      <c r="E20" s="187"/>
      <c r="F20" s="187"/>
      <c r="G20" s="187"/>
      <c r="H20" s="187"/>
      <c r="I20" s="20">
        <v>14</v>
      </c>
      <c r="J20" s="35">
        <f>IF(J18&gt;J13,J18-J13,0)</f>
        <v>206183945</v>
      </c>
      <c r="K20" s="35"/>
    </row>
    <row r="21" spans="1:11" ht="15">
      <c r="A21" s="203" t="s">
        <v>122</v>
      </c>
      <c r="B21" s="214"/>
      <c r="C21" s="214"/>
      <c r="D21" s="214"/>
      <c r="E21" s="214"/>
      <c r="F21" s="214"/>
      <c r="G21" s="214"/>
      <c r="H21" s="214"/>
      <c r="I21" s="242"/>
      <c r="J21" s="242"/>
      <c r="K21" s="243"/>
    </row>
    <row r="22" spans="1:11" ht="15">
      <c r="A22" s="197" t="s">
        <v>135</v>
      </c>
      <c r="B22" s="198"/>
      <c r="C22" s="198"/>
      <c r="D22" s="198"/>
      <c r="E22" s="198"/>
      <c r="F22" s="198"/>
      <c r="G22" s="198"/>
      <c r="H22" s="198"/>
      <c r="I22" s="20">
        <v>15</v>
      </c>
      <c r="J22" s="29">
        <v>346772437</v>
      </c>
      <c r="K22" s="29">
        <v>3670561</v>
      </c>
    </row>
    <row r="23" spans="1:11" ht="15">
      <c r="A23" s="197" t="s">
        <v>136</v>
      </c>
      <c r="B23" s="198"/>
      <c r="C23" s="198"/>
      <c r="D23" s="198"/>
      <c r="E23" s="198"/>
      <c r="F23" s="198"/>
      <c r="G23" s="198"/>
      <c r="H23" s="198"/>
      <c r="I23" s="20">
        <v>16</v>
      </c>
      <c r="J23" s="29"/>
      <c r="K23" s="29"/>
    </row>
    <row r="24" spans="1:11" ht="15">
      <c r="A24" s="197" t="s">
        <v>137</v>
      </c>
      <c r="B24" s="198"/>
      <c r="C24" s="198"/>
      <c r="D24" s="198"/>
      <c r="E24" s="198"/>
      <c r="F24" s="198"/>
      <c r="G24" s="198"/>
      <c r="H24" s="198"/>
      <c r="I24" s="20">
        <v>17</v>
      </c>
      <c r="J24" s="29"/>
      <c r="K24" s="29"/>
    </row>
    <row r="25" spans="1:11" ht="15">
      <c r="A25" s="197" t="s">
        <v>138</v>
      </c>
      <c r="B25" s="198"/>
      <c r="C25" s="198"/>
      <c r="D25" s="198"/>
      <c r="E25" s="198"/>
      <c r="F25" s="198"/>
      <c r="G25" s="198"/>
      <c r="H25" s="198"/>
      <c r="I25" s="20">
        <v>18</v>
      </c>
      <c r="J25" s="29"/>
      <c r="K25" s="29"/>
    </row>
    <row r="26" spans="1:11" ht="15">
      <c r="A26" s="197" t="s">
        <v>139</v>
      </c>
      <c r="B26" s="198"/>
      <c r="C26" s="198"/>
      <c r="D26" s="198"/>
      <c r="E26" s="198"/>
      <c r="F26" s="198"/>
      <c r="G26" s="198"/>
      <c r="H26" s="198"/>
      <c r="I26" s="20">
        <v>19</v>
      </c>
      <c r="J26" s="29">
        <v>16528208</v>
      </c>
      <c r="K26" s="45"/>
    </row>
    <row r="27" spans="1:11" ht="15">
      <c r="A27" s="186" t="s">
        <v>125</v>
      </c>
      <c r="B27" s="187"/>
      <c r="C27" s="187"/>
      <c r="D27" s="187"/>
      <c r="E27" s="187"/>
      <c r="F27" s="187"/>
      <c r="G27" s="187"/>
      <c r="H27" s="187"/>
      <c r="I27" s="20">
        <v>20</v>
      </c>
      <c r="J27" s="35">
        <f>SUM(J22:J26)</f>
        <v>363300645</v>
      </c>
      <c r="K27" s="35">
        <f>SUM(K22:K26)</f>
        <v>3670561</v>
      </c>
    </row>
    <row r="28" spans="1:11" ht="15">
      <c r="A28" s="197" t="s">
        <v>90</v>
      </c>
      <c r="B28" s="198"/>
      <c r="C28" s="198"/>
      <c r="D28" s="198"/>
      <c r="E28" s="198"/>
      <c r="F28" s="198"/>
      <c r="G28" s="198"/>
      <c r="H28" s="198"/>
      <c r="I28" s="20">
        <v>21</v>
      </c>
      <c r="J28" s="29">
        <v>671595</v>
      </c>
      <c r="K28" s="29"/>
    </row>
    <row r="29" spans="1:11" ht="15">
      <c r="A29" s="197" t="s">
        <v>91</v>
      </c>
      <c r="B29" s="198"/>
      <c r="C29" s="198"/>
      <c r="D29" s="198"/>
      <c r="E29" s="198"/>
      <c r="F29" s="198"/>
      <c r="G29" s="198"/>
      <c r="H29" s="198"/>
      <c r="I29" s="20">
        <v>22</v>
      </c>
      <c r="J29" s="29"/>
      <c r="K29" s="29">
        <v>4529300</v>
      </c>
    </row>
    <row r="30" spans="1:11" ht="15">
      <c r="A30" s="197" t="s">
        <v>8</v>
      </c>
      <c r="B30" s="198"/>
      <c r="C30" s="198"/>
      <c r="D30" s="198"/>
      <c r="E30" s="198"/>
      <c r="F30" s="198"/>
      <c r="G30" s="198"/>
      <c r="H30" s="198"/>
      <c r="I30" s="20">
        <v>23</v>
      </c>
      <c r="J30" s="29"/>
      <c r="K30" s="29">
        <v>12745456</v>
      </c>
    </row>
    <row r="31" spans="1:11" ht="15">
      <c r="A31" s="186" t="s">
        <v>2</v>
      </c>
      <c r="B31" s="187"/>
      <c r="C31" s="187"/>
      <c r="D31" s="187"/>
      <c r="E31" s="187"/>
      <c r="F31" s="187"/>
      <c r="G31" s="187"/>
      <c r="H31" s="187"/>
      <c r="I31" s="20">
        <v>24</v>
      </c>
      <c r="J31" s="35">
        <f>SUM(J28:J30)</f>
        <v>671595</v>
      </c>
      <c r="K31" s="35">
        <f>SUM(K28:K30)</f>
        <v>17274756</v>
      </c>
    </row>
    <row r="32" spans="1:11" ht="26.25" customHeight="1">
      <c r="A32" s="186" t="s">
        <v>22</v>
      </c>
      <c r="B32" s="187"/>
      <c r="C32" s="187"/>
      <c r="D32" s="187"/>
      <c r="E32" s="187"/>
      <c r="F32" s="187"/>
      <c r="G32" s="187"/>
      <c r="H32" s="187"/>
      <c r="I32" s="20">
        <v>25</v>
      </c>
      <c r="J32" s="35">
        <f>IF(J27&gt;J31,J27-J31,0)</f>
        <v>362629050</v>
      </c>
      <c r="K32" s="35">
        <f>IF(K27&gt;K31,K27-K31,0)</f>
        <v>0</v>
      </c>
    </row>
    <row r="33" spans="1:11" ht="25.5" customHeight="1">
      <c r="A33" s="186" t="s">
        <v>23</v>
      </c>
      <c r="B33" s="187"/>
      <c r="C33" s="187"/>
      <c r="D33" s="187"/>
      <c r="E33" s="187"/>
      <c r="F33" s="187"/>
      <c r="G33" s="187"/>
      <c r="H33" s="187"/>
      <c r="I33" s="20">
        <v>26</v>
      </c>
      <c r="J33" s="35">
        <f>IF(J31&gt;J27,J31-J27,0)</f>
        <v>0</v>
      </c>
      <c r="K33" s="35">
        <f>IF(K31&gt;K27,K31-K27,0)</f>
        <v>13604195</v>
      </c>
    </row>
    <row r="34" spans="1:11" ht="15">
      <c r="A34" s="203"/>
      <c r="B34" s="214"/>
      <c r="C34" s="214"/>
      <c r="D34" s="214"/>
      <c r="E34" s="214"/>
      <c r="F34" s="214"/>
      <c r="G34" s="214"/>
      <c r="H34" s="214"/>
      <c r="I34" s="242"/>
      <c r="J34" s="242"/>
      <c r="K34" s="243"/>
    </row>
    <row r="35" spans="1:11" ht="15">
      <c r="A35" s="197" t="s">
        <v>131</v>
      </c>
      <c r="B35" s="198"/>
      <c r="C35" s="198"/>
      <c r="D35" s="198"/>
      <c r="E35" s="198"/>
      <c r="F35" s="198"/>
      <c r="G35" s="198"/>
      <c r="H35" s="198"/>
      <c r="I35" s="20">
        <v>27</v>
      </c>
      <c r="J35" s="29"/>
      <c r="K35" s="29">
        <v>15000000</v>
      </c>
    </row>
    <row r="36" spans="1:11" ht="15">
      <c r="A36" s="197" t="s">
        <v>13</v>
      </c>
      <c r="B36" s="198"/>
      <c r="C36" s="198"/>
      <c r="D36" s="198"/>
      <c r="E36" s="198"/>
      <c r="F36" s="198"/>
      <c r="G36" s="198"/>
      <c r="H36" s="198"/>
      <c r="I36" s="20">
        <v>28</v>
      </c>
      <c r="J36" s="29">
        <v>16062446</v>
      </c>
      <c r="K36" s="29"/>
    </row>
    <row r="37" spans="1:11" ht="15">
      <c r="A37" s="197" t="s">
        <v>14</v>
      </c>
      <c r="B37" s="198"/>
      <c r="C37" s="198"/>
      <c r="D37" s="198"/>
      <c r="E37" s="198"/>
      <c r="F37" s="198"/>
      <c r="G37" s="198"/>
      <c r="H37" s="198"/>
      <c r="I37" s="20">
        <v>29</v>
      </c>
      <c r="J37" s="29"/>
      <c r="K37" s="29"/>
    </row>
    <row r="38" spans="1:11" ht="15">
      <c r="A38" s="186" t="s">
        <v>48</v>
      </c>
      <c r="B38" s="187"/>
      <c r="C38" s="187"/>
      <c r="D38" s="187"/>
      <c r="E38" s="187"/>
      <c r="F38" s="187"/>
      <c r="G38" s="187"/>
      <c r="H38" s="187"/>
      <c r="I38" s="20">
        <v>30</v>
      </c>
      <c r="J38" s="35">
        <f>SUM(J35:J37)</f>
        <v>16062446</v>
      </c>
      <c r="K38" s="35">
        <f>SUM(K35:K37)</f>
        <v>15000000</v>
      </c>
    </row>
    <row r="39" spans="1:11" ht="15">
      <c r="A39" s="197" t="s">
        <v>15</v>
      </c>
      <c r="B39" s="198"/>
      <c r="C39" s="198"/>
      <c r="D39" s="198"/>
      <c r="E39" s="198"/>
      <c r="F39" s="198"/>
      <c r="G39" s="198"/>
      <c r="H39" s="198"/>
      <c r="I39" s="20">
        <v>31</v>
      </c>
      <c r="J39" s="29">
        <v>168525520</v>
      </c>
      <c r="K39" s="29">
        <v>47622622</v>
      </c>
    </row>
    <row r="40" spans="1:11" ht="15">
      <c r="A40" s="197" t="s">
        <v>16</v>
      </c>
      <c r="B40" s="198"/>
      <c r="C40" s="198"/>
      <c r="D40" s="198"/>
      <c r="E40" s="198"/>
      <c r="F40" s="198"/>
      <c r="G40" s="198"/>
      <c r="H40" s="198"/>
      <c r="I40" s="20">
        <v>32</v>
      </c>
      <c r="J40" s="29"/>
      <c r="K40" s="29"/>
    </row>
    <row r="41" spans="1:11" ht="15">
      <c r="A41" s="197" t="s">
        <v>17</v>
      </c>
      <c r="B41" s="198"/>
      <c r="C41" s="198"/>
      <c r="D41" s="198"/>
      <c r="E41" s="198"/>
      <c r="F41" s="198"/>
      <c r="G41" s="198"/>
      <c r="H41" s="198"/>
      <c r="I41" s="20">
        <v>33</v>
      </c>
      <c r="J41" s="29"/>
      <c r="K41" s="29"/>
    </row>
    <row r="42" spans="1:11" ht="15">
      <c r="A42" s="197" t="s">
        <v>18</v>
      </c>
      <c r="B42" s="198"/>
      <c r="C42" s="198"/>
      <c r="D42" s="198"/>
      <c r="E42" s="198"/>
      <c r="F42" s="198"/>
      <c r="G42" s="198"/>
      <c r="H42" s="198"/>
      <c r="I42" s="20">
        <v>34</v>
      </c>
      <c r="J42" s="29"/>
      <c r="K42" s="29"/>
    </row>
    <row r="43" spans="1:11" ht="15">
      <c r="A43" s="197" t="s">
        <v>19</v>
      </c>
      <c r="B43" s="198"/>
      <c r="C43" s="198"/>
      <c r="D43" s="198"/>
      <c r="E43" s="198"/>
      <c r="F43" s="198"/>
      <c r="G43" s="198"/>
      <c r="H43" s="198"/>
      <c r="I43" s="20">
        <v>35</v>
      </c>
      <c r="J43" s="29">
        <v>771149</v>
      </c>
      <c r="K43" s="29">
        <v>10407168</v>
      </c>
    </row>
    <row r="44" spans="1:11" ht="15">
      <c r="A44" s="186" t="s">
        <v>49</v>
      </c>
      <c r="B44" s="187"/>
      <c r="C44" s="187"/>
      <c r="D44" s="187"/>
      <c r="E44" s="187"/>
      <c r="F44" s="187"/>
      <c r="G44" s="187"/>
      <c r="H44" s="187"/>
      <c r="I44" s="20">
        <v>36</v>
      </c>
      <c r="J44" s="35">
        <f>J39+J40+J41+J42+J43</f>
        <v>169296669</v>
      </c>
      <c r="K44" s="35">
        <f>K39+K40+K41+K42+K43</f>
        <v>58029790</v>
      </c>
    </row>
    <row r="45" spans="1:11" ht="28.5" customHeight="1">
      <c r="A45" s="186" t="s">
        <v>9</v>
      </c>
      <c r="B45" s="187"/>
      <c r="C45" s="187"/>
      <c r="D45" s="187"/>
      <c r="E45" s="187"/>
      <c r="F45" s="187"/>
      <c r="G45" s="187"/>
      <c r="H45" s="187"/>
      <c r="I45" s="20">
        <v>37</v>
      </c>
      <c r="J45" s="35">
        <f>IF(J38&gt;J44,J38-J44,0)</f>
        <v>0</v>
      </c>
      <c r="K45" s="35">
        <f>IF(K38&gt;K44,K38-K44,0)</f>
        <v>0</v>
      </c>
    </row>
    <row r="46" spans="1:11" ht="30" customHeight="1">
      <c r="A46" s="186" t="s">
        <v>10</v>
      </c>
      <c r="B46" s="187"/>
      <c r="C46" s="187"/>
      <c r="D46" s="187"/>
      <c r="E46" s="187"/>
      <c r="F46" s="187"/>
      <c r="G46" s="187"/>
      <c r="H46" s="187"/>
      <c r="I46" s="20">
        <v>38</v>
      </c>
      <c r="J46" s="35">
        <f>IF(J44&gt;J38,J44-J38,0)</f>
        <v>153234223</v>
      </c>
      <c r="K46" s="35">
        <f>IF(K44&gt;K38,K44-K38,0)</f>
        <v>43029790</v>
      </c>
    </row>
    <row r="47" spans="1:11" ht="15">
      <c r="A47" s="197" t="s">
        <v>50</v>
      </c>
      <c r="B47" s="198"/>
      <c r="C47" s="198"/>
      <c r="D47" s="198"/>
      <c r="E47" s="198"/>
      <c r="F47" s="198"/>
      <c r="G47" s="198"/>
      <c r="H47" s="198"/>
      <c r="I47" s="20">
        <v>39</v>
      </c>
      <c r="J47" s="36">
        <f>IF(J19-J20+J32-J33+J45-J46&gt;0,J19-J20+J32-J33+J45-J46,0)</f>
        <v>3210882</v>
      </c>
      <c r="K47" s="36">
        <f>IF(K19-K20+K32-K33+K45-K46&gt;0,K19-K20+K32-K33+K45-K46,0)</f>
        <v>0</v>
      </c>
    </row>
    <row r="48" spans="1:11" ht="15">
      <c r="A48" s="197" t="s">
        <v>51</v>
      </c>
      <c r="B48" s="198"/>
      <c r="C48" s="198"/>
      <c r="D48" s="198"/>
      <c r="E48" s="198"/>
      <c r="F48" s="198"/>
      <c r="G48" s="198"/>
      <c r="H48" s="198"/>
      <c r="I48" s="20">
        <v>40</v>
      </c>
      <c r="J48" s="46">
        <f>IF(J20-J19+J33-J32+J46-J45&gt;0,J20-J19+J33-J32+J46-J45,0)</f>
        <v>0</v>
      </c>
      <c r="K48" s="46">
        <f>IF(K20-K19+K33-K32+K46-K45&gt;0,K20-K19+K33-K32+K46-K45,0)</f>
        <v>3367876</v>
      </c>
    </row>
    <row r="49" spans="1:11" ht="15">
      <c r="A49" s="197" t="s">
        <v>123</v>
      </c>
      <c r="B49" s="198"/>
      <c r="C49" s="198"/>
      <c r="D49" s="198"/>
      <c r="E49" s="198"/>
      <c r="F49" s="198"/>
      <c r="G49" s="198"/>
      <c r="H49" s="198"/>
      <c r="I49" s="20">
        <v>41</v>
      </c>
      <c r="J49" s="29">
        <v>1530440</v>
      </c>
      <c r="K49" s="29">
        <v>4741322</v>
      </c>
    </row>
    <row r="50" spans="1:11" ht="15">
      <c r="A50" s="197" t="s">
        <v>132</v>
      </c>
      <c r="B50" s="198"/>
      <c r="C50" s="198"/>
      <c r="D50" s="198"/>
      <c r="E50" s="198"/>
      <c r="F50" s="198"/>
      <c r="G50" s="198"/>
      <c r="H50" s="198"/>
      <c r="I50" s="20">
        <v>42</v>
      </c>
      <c r="J50" s="29">
        <f>J47</f>
        <v>3210882</v>
      </c>
      <c r="K50" s="29">
        <f>K47</f>
        <v>0</v>
      </c>
    </row>
    <row r="51" spans="1:11" ht="15">
      <c r="A51" s="197" t="s">
        <v>133</v>
      </c>
      <c r="B51" s="198"/>
      <c r="C51" s="198"/>
      <c r="D51" s="198"/>
      <c r="E51" s="198"/>
      <c r="F51" s="198"/>
      <c r="G51" s="198"/>
      <c r="H51" s="198"/>
      <c r="I51" s="20">
        <v>43</v>
      </c>
      <c r="J51" s="29">
        <f>J48</f>
        <v>0</v>
      </c>
      <c r="K51" s="29">
        <f>K48</f>
        <v>3367876</v>
      </c>
    </row>
    <row r="52" spans="1:11" ht="15">
      <c r="A52" s="219" t="s">
        <v>134</v>
      </c>
      <c r="B52" s="220"/>
      <c r="C52" s="220"/>
      <c r="D52" s="220"/>
      <c r="E52" s="220"/>
      <c r="F52" s="220"/>
      <c r="G52" s="220"/>
      <c r="H52" s="220"/>
      <c r="I52" s="25">
        <v>44</v>
      </c>
      <c r="J52" s="38">
        <f>J49+J50-J51</f>
        <v>4741322</v>
      </c>
      <c r="K52" s="38">
        <f>K49+K50-K51</f>
        <v>1373446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4:H4"/>
    <mergeCell ref="A2:K2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35:K37 J7:K12 J14:K17 J22:K26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31:K33 J27:K27 J13:K13 J18:K20 J44:K48 J52:K52">
      <formula1>0</formula1>
    </dataValidation>
  </dataValidations>
  <printOptions/>
  <pageMargins left="0.45" right="0.2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7">
      <selection activeCell="K10" sqref="K10"/>
    </sheetView>
  </sheetViews>
  <sheetFormatPr defaultColWidth="9.140625" defaultRowHeight="12.75"/>
  <cols>
    <col min="1" max="4" width="9.140625" style="6" customWidth="1"/>
    <col min="5" max="5" width="10.421875" style="6" bestFit="1" customWidth="1"/>
    <col min="6" max="9" width="9.140625" style="6" customWidth="1"/>
    <col min="10" max="10" width="12.57421875" style="6" customWidth="1"/>
    <col min="11" max="11" width="13.140625" style="6" customWidth="1"/>
    <col min="12" max="16384" width="9.140625" style="6" customWidth="1"/>
  </cols>
  <sheetData>
    <row r="1" spans="1:12" ht="12.75">
      <c r="A1" s="248" t="s">
        <v>220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5"/>
    </row>
    <row r="2" spans="1:12" ht="15.75">
      <c r="A2" s="1"/>
      <c r="B2" s="4"/>
      <c r="C2" s="250" t="s">
        <v>221</v>
      </c>
      <c r="D2" s="250"/>
      <c r="E2" s="7">
        <v>41640</v>
      </c>
      <c r="F2" s="2" t="s">
        <v>193</v>
      </c>
      <c r="G2" s="251">
        <v>42004</v>
      </c>
      <c r="H2" s="252"/>
      <c r="I2" s="4"/>
      <c r="J2" s="4"/>
      <c r="K2" s="4"/>
      <c r="L2" s="8"/>
    </row>
    <row r="3" spans="1:11" ht="23.25">
      <c r="A3" s="253" t="s">
        <v>40</v>
      </c>
      <c r="B3" s="253"/>
      <c r="C3" s="253"/>
      <c r="D3" s="253"/>
      <c r="E3" s="253"/>
      <c r="F3" s="253"/>
      <c r="G3" s="253"/>
      <c r="H3" s="253"/>
      <c r="I3" s="9" t="s">
        <v>244</v>
      </c>
      <c r="J3" s="10" t="s">
        <v>113</v>
      </c>
      <c r="K3" s="10" t="s">
        <v>114</v>
      </c>
    </row>
    <row r="4" spans="1:11" ht="15">
      <c r="A4" s="254">
        <v>1</v>
      </c>
      <c r="B4" s="254"/>
      <c r="C4" s="254"/>
      <c r="D4" s="254"/>
      <c r="E4" s="254"/>
      <c r="F4" s="254"/>
      <c r="G4" s="254"/>
      <c r="H4" s="254"/>
      <c r="I4" s="120">
        <v>2</v>
      </c>
      <c r="J4" s="44" t="s">
        <v>222</v>
      </c>
      <c r="K4" s="44" t="s">
        <v>223</v>
      </c>
    </row>
    <row r="5" spans="1:11" ht="15">
      <c r="A5" s="197" t="s">
        <v>224</v>
      </c>
      <c r="B5" s="198"/>
      <c r="C5" s="198"/>
      <c r="D5" s="198"/>
      <c r="E5" s="198"/>
      <c r="F5" s="198"/>
      <c r="G5" s="198"/>
      <c r="H5" s="198"/>
      <c r="I5" s="20">
        <v>1</v>
      </c>
      <c r="J5" s="41">
        <v>96040350</v>
      </c>
      <c r="K5" s="41">
        <v>111040350</v>
      </c>
    </row>
    <row r="6" spans="1:11" ht="15">
      <c r="A6" s="197" t="s">
        <v>225</v>
      </c>
      <c r="B6" s="198"/>
      <c r="C6" s="198"/>
      <c r="D6" s="198"/>
      <c r="E6" s="198"/>
      <c r="F6" s="198"/>
      <c r="G6" s="198"/>
      <c r="H6" s="198"/>
      <c r="I6" s="20">
        <v>2</v>
      </c>
      <c r="J6" s="29"/>
      <c r="K6" s="29"/>
    </row>
    <row r="7" spans="1:11" ht="15">
      <c r="A7" s="197" t="s">
        <v>226</v>
      </c>
      <c r="B7" s="198"/>
      <c r="C7" s="198"/>
      <c r="D7" s="198"/>
      <c r="E7" s="198"/>
      <c r="F7" s="198"/>
      <c r="G7" s="198"/>
      <c r="H7" s="198"/>
      <c r="I7" s="20">
        <v>3</v>
      </c>
      <c r="J7" s="29">
        <v>1058316</v>
      </c>
      <c r="K7" s="18">
        <v>1266291</v>
      </c>
    </row>
    <row r="8" spans="1:11" ht="15">
      <c r="A8" s="197" t="s">
        <v>227</v>
      </c>
      <c r="B8" s="198"/>
      <c r="C8" s="198"/>
      <c r="D8" s="198"/>
      <c r="E8" s="198"/>
      <c r="F8" s="198"/>
      <c r="G8" s="198"/>
      <c r="H8" s="198"/>
      <c r="I8" s="20">
        <v>4</v>
      </c>
      <c r="J8" s="29">
        <v>-66929299</v>
      </c>
      <c r="K8" s="29">
        <v>-2662190</v>
      </c>
    </row>
    <row r="9" spans="1:11" ht="15">
      <c r="A9" s="197" t="s">
        <v>228</v>
      </c>
      <c r="B9" s="198"/>
      <c r="C9" s="198"/>
      <c r="D9" s="198"/>
      <c r="E9" s="198"/>
      <c r="F9" s="198"/>
      <c r="G9" s="198"/>
      <c r="H9" s="198"/>
      <c r="I9" s="20">
        <v>5</v>
      </c>
      <c r="J9" s="29">
        <v>63491674</v>
      </c>
      <c r="K9" s="29">
        <v>-37368316</v>
      </c>
    </row>
    <row r="10" spans="1:11" ht="15">
      <c r="A10" s="197" t="s">
        <v>229</v>
      </c>
      <c r="B10" s="198"/>
      <c r="C10" s="198"/>
      <c r="D10" s="198"/>
      <c r="E10" s="198"/>
      <c r="F10" s="198"/>
      <c r="G10" s="198"/>
      <c r="H10" s="198"/>
      <c r="I10" s="20">
        <v>6</v>
      </c>
      <c r="J10" s="29">
        <v>174015099</v>
      </c>
      <c r="K10" s="29">
        <v>171624521</v>
      </c>
    </row>
    <row r="11" spans="1:11" ht="15">
      <c r="A11" s="197" t="s">
        <v>230</v>
      </c>
      <c r="B11" s="198"/>
      <c r="C11" s="198"/>
      <c r="D11" s="198"/>
      <c r="E11" s="198"/>
      <c r="F11" s="198"/>
      <c r="G11" s="198"/>
      <c r="H11" s="198"/>
      <c r="I11" s="20">
        <v>7</v>
      </c>
      <c r="J11" s="29"/>
      <c r="K11" s="29"/>
    </row>
    <row r="12" spans="1:11" ht="15">
      <c r="A12" s="197" t="s">
        <v>231</v>
      </c>
      <c r="B12" s="198"/>
      <c r="C12" s="198"/>
      <c r="D12" s="198"/>
      <c r="E12" s="198"/>
      <c r="F12" s="198"/>
      <c r="G12" s="198"/>
      <c r="H12" s="198"/>
      <c r="I12" s="20">
        <v>8</v>
      </c>
      <c r="J12" s="29"/>
      <c r="K12" s="29"/>
    </row>
    <row r="13" spans="1:11" ht="15">
      <c r="A13" s="197" t="s">
        <v>232</v>
      </c>
      <c r="B13" s="198"/>
      <c r="C13" s="198"/>
      <c r="D13" s="198"/>
      <c r="E13" s="198"/>
      <c r="F13" s="198"/>
      <c r="G13" s="198"/>
      <c r="H13" s="198"/>
      <c r="I13" s="20">
        <v>9</v>
      </c>
      <c r="J13" s="29"/>
      <c r="K13" s="29"/>
    </row>
    <row r="14" spans="1:11" ht="15">
      <c r="A14" s="186" t="s">
        <v>233</v>
      </c>
      <c r="B14" s="187"/>
      <c r="C14" s="187"/>
      <c r="D14" s="187"/>
      <c r="E14" s="187"/>
      <c r="F14" s="187"/>
      <c r="G14" s="187"/>
      <c r="H14" s="187"/>
      <c r="I14" s="20">
        <v>10</v>
      </c>
      <c r="J14" s="35">
        <f>J5+J6+J7+J8+J9+J10+J11+J12+J13</f>
        <v>267676140</v>
      </c>
      <c r="K14" s="35">
        <f>K5+K6+K7+K8+K9+K10+K11+K12+K13</f>
        <v>243900656</v>
      </c>
    </row>
    <row r="15" spans="1:11" ht="15">
      <c r="A15" s="197" t="s">
        <v>234</v>
      </c>
      <c r="B15" s="198"/>
      <c r="C15" s="198"/>
      <c r="D15" s="198"/>
      <c r="E15" s="198"/>
      <c r="F15" s="198"/>
      <c r="G15" s="198"/>
      <c r="H15" s="198"/>
      <c r="I15" s="20">
        <v>11</v>
      </c>
      <c r="J15" s="29"/>
      <c r="K15" s="29"/>
    </row>
    <row r="16" spans="1:11" ht="15">
      <c r="A16" s="197" t="s">
        <v>235</v>
      </c>
      <c r="B16" s="198"/>
      <c r="C16" s="198"/>
      <c r="D16" s="198"/>
      <c r="E16" s="198"/>
      <c r="F16" s="198"/>
      <c r="G16" s="198"/>
      <c r="H16" s="198"/>
      <c r="I16" s="20">
        <v>12</v>
      </c>
      <c r="J16" s="29"/>
      <c r="K16" s="29"/>
    </row>
    <row r="17" spans="1:11" ht="15">
      <c r="A17" s="197" t="s">
        <v>236</v>
      </c>
      <c r="B17" s="198"/>
      <c r="C17" s="198"/>
      <c r="D17" s="198"/>
      <c r="E17" s="198"/>
      <c r="F17" s="198"/>
      <c r="G17" s="198"/>
      <c r="H17" s="198"/>
      <c r="I17" s="20">
        <v>13</v>
      </c>
      <c r="J17" s="29"/>
      <c r="K17" s="29"/>
    </row>
    <row r="18" spans="1:11" ht="15">
      <c r="A18" s="197" t="s">
        <v>237</v>
      </c>
      <c r="B18" s="198"/>
      <c r="C18" s="198"/>
      <c r="D18" s="198"/>
      <c r="E18" s="198"/>
      <c r="F18" s="198"/>
      <c r="G18" s="198"/>
      <c r="H18" s="198"/>
      <c r="I18" s="20">
        <v>14</v>
      </c>
      <c r="J18" s="29"/>
      <c r="K18" s="29"/>
    </row>
    <row r="19" spans="1:11" ht="15">
      <c r="A19" s="197" t="s">
        <v>238</v>
      </c>
      <c r="B19" s="198"/>
      <c r="C19" s="198"/>
      <c r="D19" s="198"/>
      <c r="E19" s="198"/>
      <c r="F19" s="198"/>
      <c r="G19" s="198"/>
      <c r="H19" s="198"/>
      <c r="I19" s="20">
        <v>15</v>
      </c>
      <c r="J19" s="29"/>
      <c r="K19" s="29"/>
    </row>
    <row r="20" spans="1:11" ht="15">
      <c r="A20" s="197" t="s">
        <v>239</v>
      </c>
      <c r="B20" s="198"/>
      <c r="C20" s="198"/>
      <c r="D20" s="198"/>
      <c r="E20" s="198"/>
      <c r="F20" s="198"/>
      <c r="G20" s="198"/>
      <c r="H20" s="198"/>
      <c r="I20" s="20">
        <v>16</v>
      </c>
      <c r="J20" s="29"/>
      <c r="K20" s="29"/>
    </row>
    <row r="21" spans="1:11" ht="15">
      <c r="A21" s="186" t="s">
        <v>240</v>
      </c>
      <c r="B21" s="187"/>
      <c r="C21" s="187"/>
      <c r="D21" s="187"/>
      <c r="E21" s="187"/>
      <c r="F21" s="187"/>
      <c r="G21" s="187"/>
      <c r="H21" s="187"/>
      <c r="I21" s="20">
        <v>17</v>
      </c>
      <c r="J21" s="38">
        <f>SUM(J15:J20)</f>
        <v>0</v>
      </c>
      <c r="K21" s="38">
        <f>SUM(K15:K20)</f>
        <v>0</v>
      </c>
    </row>
    <row r="22" spans="1:11" ht="15">
      <c r="A22" s="203"/>
      <c r="B22" s="214"/>
      <c r="C22" s="214"/>
      <c r="D22" s="214"/>
      <c r="E22" s="214"/>
      <c r="F22" s="214"/>
      <c r="G22" s="214"/>
      <c r="H22" s="214"/>
      <c r="I22" s="242"/>
      <c r="J22" s="242"/>
      <c r="K22" s="243"/>
    </row>
    <row r="23" spans="1:11" ht="15">
      <c r="A23" s="244" t="s">
        <v>241</v>
      </c>
      <c r="B23" s="245"/>
      <c r="C23" s="245"/>
      <c r="D23" s="245"/>
      <c r="E23" s="245"/>
      <c r="F23" s="245"/>
      <c r="G23" s="245"/>
      <c r="H23" s="245"/>
      <c r="I23" s="40">
        <v>18</v>
      </c>
      <c r="J23" s="41"/>
      <c r="K23" s="41"/>
    </row>
    <row r="24" spans="1:11" ht="17.25" customHeight="1">
      <c r="A24" s="219" t="s">
        <v>242</v>
      </c>
      <c r="B24" s="220"/>
      <c r="C24" s="220"/>
      <c r="D24" s="220"/>
      <c r="E24" s="220"/>
      <c r="F24" s="220"/>
      <c r="G24" s="220"/>
      <c r="H24" s="220"/>
      <c r="I24" s="25">
        <v>19</v>
      </c>
      <c r="J24" s="38"/>
      <c r="K24" s="38"/>
    </row>
    <row r="25" spans="1:11" ht="30" customHeight="1">
      <c r="A25" s="246" t="s">
        <v>243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6 K8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K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Bradarić</cp:lastModifiedBy>
  <cp:lastPrinted>2015-02-16T15:47:53Z</cp:lastPrinted>
  <dcterms:created xsi:type="dcterms:W3CDTF">2008-10-17T11:51:54Z</dcterms:created>
  <dcterms:modified xsi:type="dcterms:W3CDTF">2015-02-16T15:49:11Z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