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2168" windowHeight="7932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PODACI'!$A$1:$I$68</definedName>
    <definedName name="_xlnm.Print_Area" localSheetId="4">'PK'!$A$1:$K$26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<sst xmlns="http://schemas.openxmlformats.org/spreadsheetml/2006/main" count="337" uniqueCount="304">
  <si>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</si>
  <si>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</si>
  <si>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</si>
  <si>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</si>
  <si>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</si>
  <si>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</si>
  <si>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</si>
  <si>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</si>
  <si>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</si>
  <si>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</si>
  <si>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</si>
  <si>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</si>
  <si>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</si>
  <si>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</si>
  <si>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</si>
  <si>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</si>
  <si>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</si>
  <si>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</si>
  <si>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</si>
  <si>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</si>
  <si>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</si>
  <si>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</si>
  <si>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</si>
  <si>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</si>
  <si>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</si>
  <si>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</si>
  <si>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</si>
  <si>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</si>
  <si>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</si>
  <si>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</si>
  <si>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</si>
  <si>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</si>
  <si>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</si>
  <si>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</si>
  <si>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</si>
  <si>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</si>
  <si>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</si>
  <si>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</si>
  <si>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</si>
  <si>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</si>
  <si>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</si>
  <si>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</si>
  <si>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</si>
  <si>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</si>
  <si>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</si>
  <si>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</si>
  <si>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</si>
  <si>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</si>
  <si>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</si>
  <si>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</si>
  <si>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</si>
  <si>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</si>
  <si>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</si>
  <si>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</si>
  <si>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</si>
  <si>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</si>
  <si>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</si>
  <si>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</si>
  <si>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</si>
  <si>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</si>
  <si>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</si>
  <si>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</si>
  <si>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</si>
  <si>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</si>
  <si>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</si>
  <si>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</si>
  <si>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</si>
  <si>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</si>
  <si>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</si>
  <si>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</si>
  <si>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</si>
  <si>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</si>
  <si>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</si>
  <si>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</si>
  <si>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</si>
  <si>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</si>
  <si>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</si>
  <si>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</si>
  <si>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</si>
  <si>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</si>
  <si>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</si>
  <si>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</si>
  <si>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</si>
  <si>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</si>
  <si>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</si>
  <si>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</si>
  <si>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</si>
  <si>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</si>
  <si>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</si>
  <si>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</si>
  <si>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</si>
  <si>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</si>
  <si>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</si>
  <si>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</si>
  <si>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</si>
  <si>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</si>
  <si>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</si>
  <si>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</si>
  <si>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</si>
  <si>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</si>
  <si>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</si>
  <si>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</si>
  <si>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</si>
  <si>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</si>
  <si>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</si>
  <si>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</si>
  <si>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</si>
  <si>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</si>
  <si>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</si>
  <si>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</si>
  <si>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</si>
  <si>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</si>
  <si>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</si>
  <si>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</si>
  <si>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</si>
  <si>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</si>
  <si>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</si>
  <si>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</si>
  <si>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</si>
  <si>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</si>
  <si>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</si>
  <si>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</si>
  <si>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</si>
  <si>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</si>
  <si>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</si>
  <si>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</si>
  <si>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</si>
  <si>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</si>
  <si>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</si>
  <si>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</si>
  <si>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</si>
  <si>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</si>
  <si>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</si>
  <si>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</si>
  <si>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</si>
  <si>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</si>
  <si>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</si>
  <si>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</si>
  <si>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</si>
  <si>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</si>
  <si>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</si>
  <si>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</si>
  <si>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</si>
  <si>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</si>
  <si>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</si>
  <si>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</si>
  <si>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</si>
  <si>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</si>
  <si>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</si>
  <si>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</si>
  <si>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</si>
  <si>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</si>
  <si>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</si>
  <si>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</si>
  <si>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</si>
  <si>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</si>
  <si>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</si>
  <si>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</si>
  <si>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</si>
  <si>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</si>
  <si>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</si>
  <si>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</si>
  <si>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</si>
  <si>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</si>
  <si>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</si>
  <si>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</si>
  <si>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</si>
  <si>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</si>
  <si>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</si>
  <si>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</si>
  <si>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</si>
  <si>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</si>
  <si>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</si>
  <si>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</si>
  <si>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</si>
  <si>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</si>
  <si>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</si>
  <si>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</si>
  <si>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</si>
  <si>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</si>
  <si>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</si>
  <si>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</si>
  <si>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</si>
  <si>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</si>
  <si>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</si>
  <si>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</si>
  <si>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</si>
  <si>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</si>
  <si>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</si>
  <si>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</si>
  <si>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</si>
  <si>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</si>
  <si>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</si>
  <si>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</si>
  <si>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</si>
  <si>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</si>
  <si>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</si>
  <si>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</si>
  <si>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</si>
  <si>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</si>
  <si>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</si>
  <si>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</si>
  <si>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</si>
  <si>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</si>
  <si>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</si>
  <si>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</si>
  <si>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</si>
  <si>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</si>
  <si>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</si>
  <si>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</si>
  <si>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</si>
  <si>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</si>
  <si>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</si>
  <si>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</si>
  <si>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</si>
  <si>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</si>
  <si>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</si>
  <si>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</si>
  <si>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</si>
  <si>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</si>
  <si>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</si>
  <si>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</si>
  <si>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</si>
  <si>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</si>
  <si>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</si>
  <si>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</si>
  <si>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</si>
  <si>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</si>
  <si>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</si>
  <si>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</si>
  <si>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</si>
  <si>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</si>
  <si>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</si>
  <si>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</si>
  <si>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</si>
  <si>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</si>
  <si>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</si>
  <si>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</si>
  <si>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</si>
  <si>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</si>
  <si>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</si>
  <si>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</si>
  <si>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</si>
  <si>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</si>
  <si>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</si>
  <si>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</si>
  <si>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</si>
  <si>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</si>
  <si>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</si>
  <si>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</si>
  <si>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</si>
  <si>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</si>
  <si>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</si>
  <si>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</si>
  <si>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</si>
  <si>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</si>
  <si>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</si>
  <si>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</si>
  <si>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</si>
  <si>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</si>
  <si>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</si>
  <si>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</si>
  <si>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</si>
  <si>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</si>
  <si>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</si>
  <si>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</si>
  <si>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</si>
  <si>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</si>
  <si>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</si>
  <si>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</si>
  <si>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</si>
  <si>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</si>
  <si>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</si>
  <si>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</si>
  <si>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</si>
  <si>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</si>
  <si>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Prethodno razdoblje</t>
  </si>
  <si>
    <t>Tekuće razdoblje</t>
  </si>
  <si>
    <t>(krajem godine)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</si>
  <si>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</si>
  <si>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</si>
  <si>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1. Financijski izvještaji (bilanca, račun dobiti i gubitka, izvještaj o novčanom tijeku, izvještaj o promjenama</t>
  </si>
  <si>
    <t>stanje na dan 30.9.2018.</t>
  </si>
  <si>
    <t>u razdoblju 1.1.2018. do 30.9.2018.</t>
  </si>
  <si>
    <t>Obveznik: Varteks d.d. - Varaždin</t>
  </si>
  <si>
    <t>3747034</t>
  </si>
  <si>
    <t>070004039</t>
  </si>
  <si>
    <t>00872098033</t>
  </si>
  <si>
    <t xml:space="preserve">VARTEKS d.d. </t>
  </si>
  <si>
    <t>VARAŽDIN</t>
  </si>
  <si>
    <t>ZAGREBAČKA 94</t>
  </si>
  <si>
    <t>info@varteks.com</t>
  </si>
  <si>
    <t>www.varteks.com</t>
  </si>
  <si>
    <t>VARAŽDINSKA</t>
  </si>
  <si>
    <t>NE</t>
  </si>
  <si>
    <t>1413</t>
  </si>
  <si>
    <t>Svetec Zvonimir</t>
  </si>
  <si>
    <t>042/377-124</t>
  </si>
  <si>
    <t>042/377- 089</t>
  </si>
  <si>
    <t>zsvetec@varteks.com</t>
  </si>
  <si>
    <t>Perković Ivan</t>
  </si>
  <si>
    <r>
      <t>F) UKUPNO – PASIVA</t>
    </r>
    <r>
      <rPr>
        <sz val="9"/>
        <rFont val="Arial"/>
        <family val="2"/>
      </rPr>
      <t xml:space="preserve"> (062+079+083+093+106)</t>
    </r>
  </si>
  <si>
    <t>A)  KAPITAL I REZERVE (063+064+065+071+072+075+078)</t>
  </si>
  <si>
    <t>B)  REZERVIRANJA (080 do 082)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</si>
</sst>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mmmm\.yyyy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5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16" xfId="58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5" xfId="58" applyFont="1" applyBorder="1" applyAlignment="1">
      <alignment/>
      <protection/>
    </xf>
    <xf numFmtId="0" fontId="3" fillId="0" borderId="21" xfId="58" applyFont="1" applyBorder="1" applyAlignment="1">
      <alignment/>
      <protection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/>
      <protection hidden="1"/>
    </xf>
    <xf numFmtId="0" fontId="3" fillId="0" borderId="22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righ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right" wrapText="1"/>
      <protection hidden="1"/>
    </xf>
    <xf numFmtId="0" fontId="3" fillId="0" borderId="22" xfId="58" applyFont="1" applyBorder="1" applyAlignment="1" applyProtection="1">
      <alignment horizontal="left" vertical="top" wrapText="1"/>
      <protection hidden="1"/>
    </xf>
    <xf numFmtId="0" fontId="3" fillId="0" borderId="23" xfId="58" applyFont="1" applyBorder="1" applyAlignment="1">
      <alignment/>
      <protection/>
    </xf>
    <xf numFmtId="0" fontId="3" fillId="0" borderId="22" xfId="58" applyFont="1" applyBorder="1" applyAlignment="1" applyProtection="1">
      <alignment horizontal="left" vertical="top" indent="2"/>
      <protection hidden="1"/>
    </xf>
    <xf numFmtId="0" fontId="3" fillId="0" borderId="22" xfId="58" applyFont="1" applyBorder="1" applyAlignment="1" applyProtection="1">
      <alignment horizontal="left" vertical="top" wrapText="1" indent="2"/>
      <protection hidden="1"/>
    </xf>
    <xf numFmtId="0" fontId="3" fillId="0" borderId="23" xfId="58" applyFont="1" applyBorder="1" applyAlignment="1" applyProtection="1">
      <alignment horizontal="right" vertical="top"/>
      <protection hidden="1"/>
    </xf>
    <xf numFmtId="49" fontId="2" fillId="0" borderId="22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 vertical="top"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2" fillId="0" borderId="23" xfId="58" applyFont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 horizontal="right" vertical="top" wrapText="1"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6" xfId="58" applyFont="1" applyFill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3" fontId="2" fillId="33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58" applyFont="1" applyFill="1" applyBorder="1" applyAlignment="1" applyProtection="1">
      <alignment horizontal="center" vertical="center"/>
      <protection hidden="1" locked="0"/>
    </xf>
    <xf numFmtId="49" fontId="2" fillId="33" borderId="18" xfId="58" applyNumberFormat="1" applyFont="1" applyFill="1" applyBorder="1" applyAlignment="1" applyProtection="1">
      <alignment horizontal="righ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33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34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35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49" fontId="2" fillId="0" borderId="19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Border="1" applyAlignment="1">
      <alignment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center" vertical="center"/>
      <protection hidden="1" locked="0"/>
    </xf>
    <xf numFmtId="0" fontId="19" fillId="0" borderId="0" xfId="58" applyFont="1" applyAlignment="1">
      <alignment/>
      <protection/>
    </xf>
    <xf numFmtId="0" fontId="3" fillId="0" borderId="22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/>
      <protection hidden="1"/>
    </xf>
    <xf numFmtId="0" fontId="2" fillId="0" borderId="22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3" fontId="7" fillId="0" borderId="0" xfId="0" applyNumberFormat="1" applyFont="1" applyFill="1" applyAlignment="1">
      <alignment/>
    </xf>
    <xf numFmtId="0" fontId="3" fillId="0" borderId="23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23" xfId="58" applyFont="1" applyBorder="1" applyAlignment="1" applyProtection="1">
      <alignment horizontal="right" wrapText="1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18" fillId="0" borderId="23" xfId="58" applyFont="1" applyBorder="1" applyAlignment="1" applyProtection="1">
      <alignment horizontal="center" vertical="center" wrapText="1"/>
      <protection hidden="1"/>
    </xf>
    <xf numFmtId="0" fontId="18" fillId="0" borderId="0" xfId="58" applyFont="1" applyBorder="1" applyAlignment="1" applyProtection="1">
      <alignment horizontal="center" vertical="center" wrapText="1"/>
      <protection hidden="1"/>
    </xf>
    <xf numFmtId="0" fontId="18" fillId="0" borderId="22" xfId="58" applyFont="1" applyBorder="1" applyAlignment="1" applyProtection="1">
      <alignment horizontal="center" vertical="center" wrapText="1"/>
      <protection hidden="1"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1" fillId="0" borderId="23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5" xfId="53" applyFont="1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3" fillId="0" borderId="23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Fill="1" applyBorder="1" applyAlignment="1">
      <alignment/>
      <protection/>
    </xf>
    <xf numFmtId="0" fontId="3" fillId="0" borderId="27" xfId="58" applyFont="1" applyFill="1" applyBorder="1" applyAlignment="1">
      <alignment/>
      <protection/>
    </xf>
    <xf numFmtId="49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5" xfId="58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 vertical="center"/>
      <protection hidden="1" locked="0"/>
    </xf>
    <xf numFmtId="0" fontId="2" fillId="0" borderId="27" xfId="0" applyFont="1" applyBorder="1" applyAlignment="1" applyProtection="1">
      <alignment horizontal="left" vertical="center"/>
      <protection hidden="1" locked="0"/>
    </xf>
    <xf numFmtId="0" fontId="3" fillId="0" borderId="22" xfId="58" applyFont="1" applyBorder="1" applyAlignment="1" applyProtection="1">
      <alignment horizontal="right" wrapText="1"/>
      <protection hidden="1"/>
    </xf>
    <xf numFmtId="49" fontId="2" fillId="33" borderId="25" xfId="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0" fontId="10" fillId="0" borderId="29" xfId="58" applyFont="1" applyBorder="1" applyAlignment="1">
      <alignment/>
      <protection/>
    </xf>
    <xf numFmtId="0" fontId="10" fillId="0" borderId="15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 applyProtection="1">
      <alignment horizontal="center" vertical="top"/>
      <protection hidden="1"/>
    </xf>
    <xf numFmtId="0" fontId="3" fillId="0" borderId="26" xfId="58" applyFont="1" applyFill="1" applyBorder="1" applyAlignment="1" applyProtection="1">
      <alignment horizontal="center"/>
      <protection hidden="1"/>
    </xf>
    <xf numFmtId="49" fontId="17" fillId="33" borderId="25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utput" xfId="60"/>
    <cellStyle name="Percent" xfId="61"/>
    <cellStyle name="Stil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K61" sqref="K61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9.85156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">
      <c r="A1" s="196" t="s">
        <v>209</v>
      </c>
      <c r="B1" s="197"/>
      <c r="C1" s="197"/>
      <c r="D1" s="65"/>
      <c r="E1" s="65"/>
      <c r="F1" s="65"/>
      <c r="G1" s="65"/>
      <c r="H1" s="65"/>
      <c r="I1" s="66"/>
      <c r="J1" s="8"/>
      <c r="K1" s="8"/>
      <c r="L1" s="8"/>
    </row>
    <row r="2" spans="1:12" ht="12.75">
      <c r="A2" s="149" t="s">
        <v>210</v>
      </c>
      <c r="B2" s="150"/>
      <c r="C2" s="150"/>
      <c r="D2" s="150"/>
      <c r="E2" s="97">
        <v>43101</v>
      </c>
      <c r="F2" s="135"/>
      <c r="G2" s="10" t="s">
        <v>211</v>
      </c>
      <c r="H2" s="97">
        <v>43373</v>
      </c>
      <c r="I2" s="67"/>
      <c r="J2" s="8"/>
      <c r="K2" s="8"/>
      <c r="L2" s="8"/>
    </row>
    <row r="3" spans="1:12" ht="12.75">
      <c r="A3" s="68"/>
      <c r="B3" s="11"/>
      <c r="C3" s="11"/>
      <c r="D3" s="11"/>
      <c r="E3" s="12"/>
      <c r="F3" s="12"/>
      <c r="G3" s="11"/>
      <c r="H3" s="11"/>
      <c r="I3" s="69"/>
      <c r="J3" s="8"/>
      <c r="K3" s="8"/>
      <c r="L3" s="8"/>
    </row>
    <row r="4" spans="1:9" s="136" customFormat="1" ht="32.25" customHeight="1">
      <c r="A4" s="151" t="s">
        <v>275</v>
      </c>
      <c r="B4" s="152"/>
      <c r="C4" s="152"/>
      <c r="D4" s="152"/>
      <c r="E4" s="152"/>
      <c r="F4" s="152"/>
      <c r="G4" s="152"/>
      <c r="H4" s="152"/>
      <c r="I4" s="153"/>
    </row>
    <row r="5" spans="1:12" ht="12.75">
      <c r="A5" s="70"/>
      <c r="B5" s="13"/>
      <c r="C5" s="13"/>
      <c r="D5" s="13"/>
      <c r="E5" s="14"/>
      <c r="F5" s="71"/>
      <c r="G5" s="15"/>
      <c r="H5" s="16"/>
      <c r="I5" s="72"/>
      <c r="J5" s="8"/>
      <c r="K5" s="8"/>
      <c r="L5" s="8"/>
    </row>
    <row r="6" spans="1:12" ht="12.75">
      <c r="A6" s="154" t="s">
        <v>212</v>
      </c>
      <c r="B6" s="155"/>
      <c r="C6" s="147" t="s">
        <v>285</v>
      </c>
      <c r="D6" s="148"/>
      <c r="E6" s="158"/>
      <c r="F6" s="158"/>
      <c r="G6" s="158"/>
      <c r="H6" s="158"/>
      <c r="I6" s="137"/>
      <c r="J6" s="8"/>
      <c r="K6" s="8"/>
      <c r="L6" s="8"/>
    </row>
    <row r="7" spans="1:12" ht="12.75">
      <c r="A7" s="73"/>
      <c r="B7" s="19"/>
      <c r="C7" s="21"/>
      <c r="D7" s="21"/>
      <c r="E7" s="158"/>
      <c r="F7" s="158"/>
      <c r="G7" s="158"/>
      <c r="H7" s="158"/>
      <c r="I7" s="137"/>
      <c r="J7" s="8"/>
      <c r="K7" s="8"/>
      <c r="L7" s="8"/>
    </row>
    <row r="8" spans="1:12" ht="12.75">
      <c r="A8" s="156" t="s">
        <v>213</v>
      </c>
      <c r="B8" s="157"/>
      <c r="C8" s="147" t="s">
        <v>286</v>
      </c>
      <c r="D8" s="148"/>
      <c r="E8" s="158"/>
      <c r="F8" s="158"/>
      <c r="G8" s="158"/>
      <c r="H8" s="158"/>
      <c r="I8" s="138"/>
      <c r="J8" s="8"/>
      <c r="K8" s="8"/>
      <c r="L8" s="8"/>
    </row>
    <row r="9" spans="1:12" ht="12.75">
      <c r="A9" s="75"/>
      <c r="B9" s="43"/>
      <c r="C9" s="101"/>
      <c r="D9" s="21"/>
      <c r="E9" s="21"/>
      <c r="F9" s="21"/>
      <c r="G9" s="21"/>
      <c r="H9" s="21"/>
      <c r="I9" s="138"/>
      <c r="J9" s="8"/>
      <c r="K9" s="8"/>
      <c r="L9" s="8"/>
    </row>
    <row r="10" spans="1:12" ht="12.75">
      <c r="A10" s="144" t="s">
        <v>214</v>
      </c>
      <c r="B10" s="145"/>
      <c r="C10" s="147" t="s">
        <v>287</v>
      </c>
      <c r="D10" s="148"/>
      <c r="E10" s="21"/>
      <c r="F10" s="21"/>
      <c r="G10" s="21"/>
      <c r="H10" s="21"/>
      <c r="I10" s="138"/>
      <c r="J10" s="8"/>
      <c r="K10" s="8"/>
      <c r="L10" s="8"/>
    </row>
    <row r="11" spans="1:12" ht="12.75">
      <c r="A11" s="146"/>
      <c r="B11" s="145"/>
      <c r="C11" s="21"/>
      <c r="D11" s="21"/>
      <c r="E11" s="21"/>
      <c r="F11" s="21"/>
      <c r="G11" s="21"/>
      <c r="H11" s="21"/>
      <c r="I11" s="138"/>
      <c r="J11" s="8"/>
      <c r="K11" s="8"/>
      <c r="L11" s="8"/>
    </row>
    <row r="12" spans="1:12" ht="12.75">
      <c r="A12" s="154" t="s">
        <v>215</v>
      </c>
      <c r="B12" s="155"/>
      <c r="C12" s="159" t="s">
        <v>288</v>
      </c>
      <c r="D12" s="160"/>
      <c r="E12" s="160"/>
      <c r="F12" s="160"/>
      <c r="G12" s="160"/>
      <c r="H12" s="160"/>
      <c r="I12" s="161"/>
      <c r="J12" s="8"/>
      <c r="K12" s="8"/>
      <c r="L12" s="8"/>
    </row>
    <row r="13" spans="1:12" ht="12.75">
      <c r="A13" s="73"/>
      <c r="B13" s="19"/>
      <c r="C13" s="102"/>
      <c r="D13" s="21"/>
      <c r="E13" s="21"/>
      <c r="F13" s="21"/>
      <c r="G13" s="21"/>
      <c r="H13" s="21"/>
      <c r="I13" s="138"/>
      <c r="J13" s="8"/>
      <c r="K13" s="8"/>
      <c r="L13" s="8"/>
    </row>
    <row r="14" spans="1:12" ht="12.75">
      <c r="A14" s="154" t="s">
        <v>216</v>
      </c>
      <c r="B14" s="155"/>
      <c r="C14" s="162">
        <v>42000</v>
      </c>
      <c r="D14" s="163"/>
      <c r="E14" s="21"/>
      <c r="F14" s="159" t="s">
        <v>289</v>
      </c>
      <c r="G14" s="160"/>
      <c r="H14" s="160"/>
      <c r="I14" s="161"/>
      <c r="J14" s="8"/>
      <c r="K14" s="8"/>
      <c r="L14" s="8"/>
    </row>
    <row r="15" spans="1:12" ht="12.75">
      <c r="A15" s="73"/>
      <c r="B15" s="19"/>
      <c r="C15" s="21"/>
      <c r="D15" s="21"/>
      <c r="E15" s="21"/>
      <c r="F15" s="21"/>
      <c r="G15" s="21"/>
      <c r="H15" s="21"/>
      <c r="I15" s="138"/>
      <c r="J15" s="8"/>
      <c r="K15" s="8"/>
      <c r="L15" s="8"/>
    </row>
    <row r="16" spans="1:12" ht="12.75">
      <c r="A16" s="154" t="s">
        <v>217</v>
      </c>
      <c r="B16" s="155"/>
      <c r="C16" s="159" t="s">
        <v>290</v>
      </c>
      <c r="D16" s="160"/>
      <c r="E16" s="160"/>
      <c r="F16" s="160"/>
      <c r="G16" s="160"/>
      <c r="H16" s="160"/>
      <c r="I16" s="161"/>
      <c r="J16" s="8"/>
      <c r="K16" s="8"/>
      <c r="L16" s="8"/>
    </row>
    <row r="17" spans="1:12" ht="12.75">
      <c r="A17" s="73"/>
      <c r="B17" s="19"/>
      <c r="C17" s="21"/>
      <c r="D17" s="21"/>
      <c r="E17" s="21"/>
      <c r="F17" s="21"/>
      <c r="G17" s="21"/>
      <c r="H17" s="21"/>
      <c r="I17" s="138"/>
      <c r="J17" s="8"/>
      <c r="K17" s="8"/>
      <c r="L17" s="8"/>
    </row>
    <row r="18" spans="1:12" ht="12.75">
      <c r="A18" s="154" t="s">
        <v>218</v>
      </c>
      <c r="B18" s="155"/>
      <c r="C18" s="164" t="s">
        <v>291</v>
      </c>
      <c r="D18" s="165"/>
      <c r="E18" s="165"/>
      <c r="F18" s="165"/>
      <c r="G18" s="165"/>
      <c r="H18" s="165"/>
      <c r="I18" s="166"/>
      <c r="J18" s="8"/>
      <c r="K18" s="8"/>
      <c r="L18" s="8"/>
    </row>
    <row r="19" spans="1:12" ht="12.75">
      <c r="A19" s="73"/>
      <c r="B19" s="19"/>
      <c r="C19" s="102"/>
      <c r="D19" s="21"/>
      <c r="E19" s="21"/>
      <c r="F19" s="21"/>
      <c r="G19" s="21"/>
      <c r="H19" s="21"/>
      <c r="I19" s="138"/>
      <c r="J19" s="8"/>
      <c r="K19" s="8"/>
      <c r="L19" s="8"/>
    </row>
    <row r="20" spans="1:12" ht="12.75">
      <c r="A20" s="154" t="s">
        <v>219</v>
      </c>
      <c r="B20" s="155"/>
      <c r="C20" s="164" t="s">
        <v>292</v>
      </c>
      <c r="D20" s="165"/>
      <c r="E20" s="165"/>
      <c r="F20" s="165"/>
      <c r="G20" s="165"/>
      <c r="H20" s="165"/>
      <c r="I20" s="166"/>
      <c r="J20" s="8"/>
      <c r="K20" s="8"/>
      <c r="L20" s="8"/>
    </row>
    <row r="21" spans="1:12" ht="12.75">
      <c r="A21" s="73"/>
      <c r="B21" s="19"/>
      <c r="C21" s="18"/>
      <c r="D21" s="13"/>
      <c r="E21" s="13"/>
      <c r="F21" s="13"/>
      <c r="G21" s="13"/>
      <c r="H21" s="13"/>
      <c r="I21" s="74"/>
      <c r="J21" s="8"/>
      <c r="K21" s="8"/>
      <c r="L21" s="8"/>
    </row>
    <row r="22" spans="1:12" ht="12.75">
      <c r="A22" s="154" t="s">
        <v>220</v>
      </c>
      <c r="B22" s="155"/>
      <c r="C22" s="103">
        <v>472</v>
      </c>
      <c r="D22" s="159" t="s">
        <v>289</v>
      </c>
      <c r="E22" s="167"/>
      <c r="F22" s="168"/>
      <c r="G22" s="169"/>
      <c r="H22" s="170"/>
      <c r="I22" s="139"/>
      <c r="J22" s="8"/>
      <c r="K22" s="8"/>
      <c r="L22" s="8"/>
    </row>
    <row r="23" spans="1:12" ht="12.75">
      <c r="A23" s="73"/>
      <c r="B23" s="19"/>
      <c r="C23" s="21"/>
      <c r="D23" s="21"/>
      <c r="E23" s="21"/>
      <c r="F23" s="21"/>
      <c r="G23" s="21"/>
      <c r="H23" s="21"/>
      <c r="I23" s="138"/>
      <c r="J23" s="8"/>
      <c r="K23" s="8"/>
      <c r="L23" s="8"/>
    </row>
    <row r="24" spans="1:12" ht="12.75">
      <c r="A24" s="154" t="s">
        <v>221</v>
      </c>
      <c r="B24" s="155"/>
      <c r="C24" s="103">
        <v>5</v>
      </c>
      <c r="D24" s="159" t="s">
        <v>293</v>
      </c>
      <c r="E24" s="167"/>
      <c r="F24" s="167"/>
      <c r="G24" s="168"/>
      <c r="H24" s="140" t="s">
        <v>222</v>
      </c>
      <c r="I24" s="104">
        <v>1052</v>
      </c>
      <c r="J24" s="8"/>
      <c r="K24" s="8"/>
      <c r="L24" s="8"/>
    </row>
    <row r="25" spans="1:12" ht="12.75">
      <c r="A25" s="73"/>
      <c r="B25" s="19"/>
      <c r="C25" s="21"/>
      <c r="D25" s="21"/>
      <c r="E25" s="21"/>
      <c r="F25" s="21"/>
      <c r="G25" s="134"/>
      <c r="H25" s="134" t="s">
        <v>278</v>
      </c>
      <c r="I25" s="141"/>
      <c r="J25" s="8"/>
      <c r="K25" s="8"/>
      <c r="L25" s="8"/>
    </row>
    <row r="26" spans="1:12" ht="12.75">
      <c r="A26" s="154" t="s">
        <v>223</v>
      </c>
      <c r="B26" s="155"/>
      <c r="C26" s="105" t="s">
        <v>294</v>
      </c>
      <c r="D26" s="22"/>
      <c r="E26" s="142"/>
      <c r="F26" s="21"/>
      <c r="G26" s="171" t="s">
        <v>224</v>
      </c>
      <c r="H26" s="172"/>
      <c r="I26" s="106" t="s">
        <v>295</v>
      </c>
      <c r="J26" s="8"/>
      <c r="K26" s="8"/>
      <c r="L26" s="8"/>
    </row>
    <row r="27" spans="1:12" ht="12.75">
      <c r="A27" s="73"/>
      <c r="B27" s="19"/>
      <c r="C27" s="13"/>
      <c r="D27" s="21"/>
      <c r="E27" s="21"/>
      <c r="F27" s="21"/>
      <c r="G27" s="21"/>
      <c r="H27" s="13"/>
      <c r="I27" s="76"/>
      <c r="J27" s="8"/>
      <c r="K27" s="8"/>
      <c r="L27" s="8"/>
    </row>
    <row r="28" spans="1:12" ht="12.75">
      <c r="A28" s="173" t="s">
        <v>225</v>
      </c>
      <c r="B28" s="174"/>
      <c r="C28" s="175"/>
      <c r="D28" s="175"/>
      <c r="E28" s="176" t="s">
        <v>226</v>
      </c>
      <c r="F28" s="177"/>
      <c r="G28" s="177"/>
      <c r="H28" s="178" t="s">
        <v>227</v>
      </c>
      <c r="I28" s="179"/>
      <c r="J28" s="8"/>
      <c r="K28" s="8"/>
      <c r="L28" s="8"/>
    </row>
    <row r="29" spans="1:12" ht="12.75">
      <c r="A29" s="77"/>
      <c r="B29" s="30"/>
      <c r="C29" s="30"/>
      <c r="D29" s="23"/>
      <c r="E29" s="13"/>
      <c r="F29" s="13"/>
      <c r="G29" s="13"/>
      <c r="H29" s="24"/>
      <c r="I29" s="76"/>
      <c r="J29" s="8"/>
      <c r="K29" s="8"/>
      <c r="L29" s="8"/>
    </row>
    <row r="30" spans="1:12" ht="12.75">
      <c r="A30" s="180"/>
      <c r="B30" s="181"/>
      <c r="C30" s="181"/>
      <c r="D30" s="182"/>
      <c r="E30" s="180"/>
      <c r="F30" s="181"/>
      <c r="G30" s="181"/>
      <c r="H30" s="183"/>
      <c r="I30" s="184"/>
      <c r="J30" s="8"/>
      <c r="K30" s="8"/>
      <c r="L30" s="8"/>
    </row>
    <row r="31" spans="1:12" ht="12.75">
      <c r="A31" s="73"/>
      <c r="B31" s="19"/>
      <c r="C31" s="18"/>
      <c r="D31" s="185"/>
      <c r="E31" s="185"/>
      <c r="F31" s="185"/>
      <c r="G31" s="186"/>
      <c r="H31" s="13"/>
      <c r="I31" s="78"/>
      <c r="J31" s="8"/>
      <c r="K31" s="8"/>
      <c r="L31" s="8"/>
    </row>
    <row r="32" spans="1:12" ht="12.75">
      <c r="A32" s="180"/>
      <c r="B32" s="181"/>
      <c r="C32" s="181"/>
      <c r="D32" s="182"/>
      <c r="E32" s="180"/>
      <c r="F32" s="181"/>
      <c r="G32" s="181"/>
      <c r="H32" s="183"/>
      <c r="I32" s="184"/>
      <c r="J32" s="8"/>
      <c r="K32" s="8"/>
      <c r="L32" s="8"/>
    </row>
    <row r="33" spans="1:12" ht="12.75">
      <c r="A33" s="73"/>
      <c r="B33" s="19"/>
      <c r="C33" s="18"/>
      <c r="D33" s="25"/>
      <c r="E33" s="25"/>
      <c r="F33" s="25"/>
      <c r="G33" s="26"/>
      <c r="H33" s="13"/>
      <c r="I33" s="79"/>
      <c r="J33" s="8"/>
      <c r="K33" s="8"/>
      <c r="L33" s="8"/>
    </row>
    <row r="34" spans="1:12" ht="12.75">
      <c r="A34" s="180"/>
      <c r="B34" s="181"/>
      <c r="C34" s="181"/>
      <c r="D34" s="182"/>
      <c r="E34" s="180"/>
      <c r="F34" s="181"/>
      <c r="G34" s="181"/>
      <c r="H34" s="183"/>
      <c r="I34" s="184"/>
      <c r="J34" s="8"/>
      <c r="K34" s="8"/>
      <c r="L34" s="8"/>
    </row>
    <row r="35" spans="1:12" ht="12.75">
      <c r="A35" s="73"/>
      <c r="B35" s="19"/>
      <c r="C35" s="18"/>
      <c r="D35" s="25"/>
      <c r="E35" s="25"/>
      <c r="F35" s="25"/>
      <c r="G35" s="26"/>
      <c r="H35" s="13"/>
      <c r="I35" s="79"/>
      <c r="J35" s="8"/>
      <c r="K35" s="8"/>
      <c r="L35" s="8"/>
    </row>
    <row r="36" spans="1:12" ht="12.75">
      <c r="A36" s="180"/>
      <c r="B36" s="181"/>
      <c r="C36" s="181"/>
      <c r="D36" s="182"/>
      <c r="E36" s="180"/>
      <c r="F36" s="181"/>
      <c r="G36" s="181"/>
      <c r="H36" s="183"/>
      <c r="I36" s="184"/>
      <c r="J36" s="8"/>
      <c r="K36" s="8"/>
      <c r="L36" s="8"/>
    </row>
    <row r="37" spans="1:12" ht="12.75">
      <c r="A37" s="80"/>
      <c r="B37" s="27"/>
      <c r="C37" s="187"/>
      <c r="D37" s="188"/>
      <c r="E37" s="13"/>
      <c r="F37" s="187"/>
      <c r="G37" s="188"/>
      <c r="H37" s="13"/>
      <c r="I37" s="74"/>
      <c r="J37" s="8"/>
      <c r="K37" s="8"/>
      <c r="L37" s="8"/>
    </row>
    <row r="38" spans="1:12" ht="12.75">
      <c r="A38" s="180"/>
      <c r="B38" s="181"/>
      <c r="C38" s="181"/>
      <c r="D38" s="182"/>
      <c r="E38" s="180"/>
      <c r="F38" s="181"/>
      <c r="G38" s="181"/>
      <c r="H38" s="183"/>
      <c r="I38" s="184"/>
      <c r="J38" s="8"/>
      <c r="K38" s="8"/>
      <c r="L38" s="8"/>
    </row>
    <row r="39" spans="1:12" ht="12.75">
      <c r="A39" s="80"/>
      <c r="B39" s="27"/>
      <c r="C39" s="28"/>
      <c r="D39" s="29"/>
      <c r="E39" s="13"/>
      <c r="F39" s="28"/>
      <c r="G39" s="29"/>
      <c r="H39" s="13"/>
      <c r="I39" s="74"/>
      <c r="J39" s="8"/>
      <c r="K39" s="8"/>
      <c r="L39" s="8"/>
    </row>
    <row r="40" spans="1:12" ht="12.75">
      <c r="A40" s="180"/>
      <c r="B40" s="181"/>
      <c r="C40" s="181"/>
      <c r="D40" s="182"/>
      <c r="E40" s="180"/>
      <c r="F40" s="181"/>
      <c r="G40" s="181"/>
      <c r="H40" s="183"/>
      <c r="I40" s="184"/>
      <c r="J40" s="8"/>
      <c r="K40" s="8"/>
      <c r="L40" s="8"/>
    </row>
    <row r="41" spans="1:12" ht="12.75">
      <c r="A41" s="98"/>
      <c r="B41" s="30"/>
      <c r="C41" s="30"/>
      <c r="D41" s="30"/>
      <c r="E41" s="20"/>
      <c r="F41" s="99"/>
      <c r="G41" s="99"/>
      <c r="H41" s="100"/>
      <c r="I41" s="81"/>
      <c r="J41" s="8"/>
      <c r="K41" s="8"/>
      <c r="L41" s="8"/>
    </row>
    <row r="42" spans="1:12" ht="12.75">
      <c r="A42" s="80"/>
      <c r="B42" s="27"/>
      <c r="C42" s="28"/>
      <c r="D42" s="29"/>
      <c r="E42" s="13"/>
      <c r="F42" s="28"/>
      <c r="G42" s="29"/>
      <c r="H42" s="13"/>
      <c r="I42" s="74"/>
      <c r="J42" s="8"/>
      <c r="K42" s="8"/>
      <c r="L42" s="8"/>
    </row>
    <row r="43" spans="1:12" ht="12.75">
      <c r="A43" s="82"/>
      <c r="B43" s="31"/>
      <c r="C43" s="31"/>
      <c r="D43" s="17"/>
      <c r="E43" s="17"/>
      <c r="F43" s="31"/>
      <c r="G43" s="17"/>
      <c r="H43" s="17"/>
      <c r="I43" s="83"/>
      <c r="J43" s="8"/>
      <c r="K43" s="8"/>
      <c r="L43" s="8"/>
    </row>
    <row r="44" spans="1:12" ht="12.75">
      <c r="A44" s="144" t="s">
        <v>228</v>
      </c>
      <c r="B44" s="192"/>
      <c r="C44" s="183"/>
      <c r="D44" s="184"/>
      <c r="E44" s="23"/>
      <c r="F44" s="202"/>
      <c r="G44" s="181"/>
      <c r="H44" s="181"/>
      <c r="I44" s="182"/>
      <c r="J44" s="8"/>
      <c r="K44" s="8"/>
      <c r="L44" s="8"/>
    </row>
    <row r="45" spans="1:12" ht="12.75">
      <c r="A45" s="80"/>
      <c r="B45" s="27"/>
      <c r="C45" s="187"/>
      <c r="D45" s="188"/>
      <c r="E45" s="13"/>
      <c r="F45" s="187"/>
      <c r="G45" s="189"/>
      <c r="H45" s="32"/>
      <c r="I45" s="84"/>
      <c r="J45" s="8"/>
      <c r="K45" s="8"/>
      <c r="L45" s="8"/>
    </row>
    <row r="46" spans="1:12" ht="12.75">
      <c r="A46" s="144" t="s">
        <v>229</v>
      </c>
      <c r="B46" s="192"/>
      <c r="C46" s="159" t="s">
        <v>296</v>
      </c>
      <c r="D46" s="190"/>
      <c r="E46" s="190"/>
      <c r="F46" s="190"/>
      <c r="G46" s="190"/>
      <c r="H46" s="190"/>
      <c r="I46" s="191"/>
      <c r="J46" s="8"/>
      <c r="K46" s="8"/>
      <c r="L46" s="8"/>
    </row>
    <row r="47" spans="1:12" ht="12.75">
      <c r="A47" s="73"/>
      <c r="B47" s="19"/>
      <c r="C47" s="18" t="s">
        <v>230</v>
      </c>
      <c r="D47" s="13"/>
      <c r="E47" s="13"/>
      <c r="F47" s="13"/>
      <c r="G47" s="13"/>
      <c r="H47" s="13"/>
      <c r="I47" s="74"/>
      <c r="J47" s="8"/>
      <c r="K47" s="8"/>
      <c r="L47" s="8"/>
    </row>
    <row r="48" spans="1:12" ht="12.75">
      <c r="A48" s="144" t="s">
        <v>231</v>
      </c>
      <c r="B48" s="192"/>
      <c r="C48" s="193" t="s">
        <v>297</v>
      </c>
      <c r="D48" s="194"/>
      <c r="E48" s="195"/>
      <c r="F48" s="13"/>
      <c r="G48" s="44" t="s">
        <v>232</v>
      </c>
      <c r="H48" s="193" t="s">
        <v>298</v>
      </c>
      <c r="I48" s="195"/>
      <c r="J48" s="8"/>
      <c r="K48" s="8"/>
      <c r="L48" s="8"/>
    </row>
    <row r="49" spans="1:12" ht="12.75">
      <c r="A49" s="73"/>
      <c r="B49" s="19"/>
      <c r="C49" s="18"/>
      <c r="D49" s="13"/>
      <c r="E49" s="13"/>
      <c r="F49" s="13"/>
      <c r="G49" s="13"/>
      <c r="H49" s="13"/>
      <c r="I49" s="74"/>
      <c r="J49" s="8"/>
      <c r="K49" s="8"/>
      <c r="L49" s="8"/>
    </row>
    <row r="50" spans="1:12" ht="12.75">
      <c r="A50" s="144" t="s">
        <v>218</v>
      </c>
      <c r="B50" s="192"/>
      <c r="C50" s="205" t="s">
        <v>299</v>
      </c>
      <c r="D50" s="194"/>
      <c r="E50" s="194"/>
      <c r="F50" s="194"/>
      <c r="G50" s="194"/>
      <c r="H50" s="194"/>
      <c r="I50" s="195"/>
      <c r="J50" s="8"/>
      <c r="K50" s="8"/>
      <c r="L50" s="8"/>
    </row>
    <row r="51" spans="1:12" ht="12.75">
      <c r="A51" s="73"/>
      <c r="B51" s="19"/>
      <c r="C51" s="13"/>
      <c r="D51" s="13"/>
      <c r="E51" s="13"/>
      <c r="F51" s="13"/>
      <c r="G51" s="13"/>
      <c r="H51" s="13"/>
      <c r="I51" s="74"/>
      <c r="J51" s="8"/>
      <c r="K51" s="8"/>
      <c r="L51" s="8"/>
    </row>
    <row r="52" spans="1:12" ht="12.75">
      <c r="A52" s="154" t="s">
        <v>233</v>
      </c>
      <c r="B52" s="155"/>
      <c r="C52" s="108" t="s">
        <v>300</v>
      </c>
      <c r="D52" s="107"/>
      <c r="E52" s="107"/>
      <c r="F52" s="107"/>
      <c r="G52" s="107"/>
      <c r="H52" s="107"/>
      <c r="I52" s="109"/>
      <c r="J52" s="8"/>
      <c r="K52" s="8"/>
      <c r="L52" s="8"/>
    </row>
    <row r="53" spans="1:12" ht="12.75">
      <c r="A53" s="85"/>
      <c r="B53" s="17"/>
      <c r="C53" s="198" t="s">
        <v>234</v>
      </c>
      <c r="D53" s="198"/>
      <c r="E53" s="198"/>
      <c r="F53" s="198"/>
      <c r="G53" s="198"/>
      <c r="H53" s="198"/>
      <c r="I53" s="86"/>
      <c r="J53" s="8"/>
      <c r="K53" s="8"/>
      <c r="L53" s="8"/>
    </row>
    <row r="54" spans="1:12" ht="12.75">
      <c r="A54" s="85"/>
      <c r="B54" s="17"/>
      <c r="C54" s="33"/>
      <c r="D54" s="33"/>
      <c r="E54" s="33"/>
      <c r="F54" s="33"/>
      <c r="G54" s="33"/>
      <c r="H54" s="33"/>
      <c r="I54" s="86"/>
      <c r="J54" s="8"/>
      <c r="K54" s="8"/>
      <c r="L54" s="8"/>
    </row>
    <row r="55" spans="1:12" ht="12.75">
      <c r="A55" s="85"/>
      <c r="B55" s="206" t="s">
        <v>235</v>
      </c>
      <c r="C55" s="207"/>
      <c r="D55" s="207"/>
      <c r="E55" s="207"/>
      <c r="F55" s="42"/>
      <c r="G55" s="42"/>
      <c r="H55" s="42"/>
      <c r="I55" s="87"/>
      <c r="J55" s="8"/>
      <c r="K55" s="8"/>
      <c r="L55" s="8"/>
    </row>
    <row r="56" spans="1:12" ht="12.75">
      <c r="A56" s="85"/>
      <c r="B56" s="208" t="s">
        <v>281</v>
      </c>
      <c r="C56" s="209"/>
      <c r="D56" s="209"/>
      <c r="E56" s="209"/>
      <c r="F56" s="209"/>
      <c r="G56" s="209"/>
      <c r="H56" s="209"/>
      <c r="I56" s="210"/>
      <c r="J56" s="8"/>
      <c r="K56" s="8"/>
      <c r="L56" s="8"/>
    </row>
    <row r="57" spans="1:12" ht="12.75">
      <c r="A57" s="85"/>
      <c r="B57" s="208" t="s">
        <v>266</v>
      </c>
      <c r="C57" s="209"/>
      <c r="D57" s="209"/>
      <c r="E57" s="209"/>
      <c r="F57" s="209"/>
      <c r="G57" s="209"/>
      <c r="H57" s="209"/>
      <c r="I57" s="87"/>
      <c r="J57" s="8"/>
      <c r="K57" s="8"/>
      <c r="L57" s="8"/>
    </row>
    <row r="58" spans="1:12" ht="12.75">
      <c r="A58" s="85"/>
      <c r="B58" s="208" t="s">
        <v>267</v>
      </c>
      <c r="C58" s="209"/>
      <c r="D58" s="209"/>
      <c r="E58" s="209"/>
      <c r="F58" s="209"/>
      <c r="G58" s="209"/>
      <c r="H58" s="209"/>
      <c r="I58" s="210"/>
      <c r="J58" s="8"/>
      <c r="K58" s="8"/>
      <c r="L58" s="8"/>
    </row>
    <row r="59" spans="1:12" ht="12.75">
      <c r="A59" s="85"/>
      <c r="B59" s="208" t="s">
        <v>268</v>
      </c>
      <c r="C59" s="209"/>
      <c r="D59" s="209"/>
      <c r="E59" s="209"/>
      <c r="F59" s="209"/>
      <c r="G59" s="209"/>
      <c r="H59" s="209"/>
      <c r="I59" s="210"/>
      <c r="J59" s="8"/>
      <c r="K59" s="8"/>
      <c r="L59" s="8"/>
    </row>
    <row r="60" spans="1:12" ht="12.75">
      <c r="A60" s="85"/>
      <c r="B60" s="88"/>
      <c r="C60" s="89"/>
      <c r="D60" s="89"/>
      <c r="E60" s="89"/>
      <c r="F60" s="89"/>
      <c r="G60" s="89"/>
      <c r="H60" s="89"/>
      <c r="I60" s="90"/>
      <c r="J60" s="8"/>
      <c r="K60" s="8"/>
      <c r="L60" s="8"/>
    </row>
    <row r="61" spans="1:12" ht="13.5" thickBot="1">
      <c r="A61" s="91" t="s">
        <v>236</v>
      </c>
      <c r="B61" s="13"/>
      <c r="C61" s="13"/>
      <c r="D61" s="13"/>
      <c r="E61" s="13"/>
      <c r="F61" s="13"/>
      <c r="G61" s="34"/>
      <c r="H61" s="35"/>
      <c r="I61" s="92"/>
      <c r="J61" s="8"/>
      <c r="K61" s="8"/>
      <c r="L61" s="8"/>
    </row>
    <row r="62" spans="1:12" ht="12.75">
      <c r="A62" s="70"/>
      <c r="B62" s="13"/>
      <c r="C62" s="13"/>
      <c r="D62" s="13"/>
      <c r="E62" s="17" t="s">
        <v>237</v>
      </c>
      <c r="F62" s="30"/>
      <c r="G62" s="199" t="s">
        <v>238</v>
      </c>
      <c r="H62" s="200"/>
      <c r="I62" s="201"/>
      <c r="J62" s="8"/>
      <c r="K62" s="8"/>
      <c r="L62" s="8"/>
    </row>
    <row r="63" spans="1:12" ht="12.75">
      <c r="A63" s="93"/>
      <c r="B63" s="94"/>
      <c r="C63" s="95"/>
      <c r="D63" s="95"/>
      <c r="E63" s="95"/>
      <c r="F63" s="95"/>
      <c r="G63" s="203"/>
      <c r="H63" s="204"/>
      <c r="I63" s="96"/>
      <c r="J63" s="8"/>
      <c r="K63" s="8"/>
      <c r="L63" s="8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5511811023622047" right="0.35433070866141736" top="0.7874015748031497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view="pageBreakPreview" zoomScale="110" zoomScaleSheetLayoutView="110" zoomScalePageLayoutView="0" workbookViewId="0" topLeftCell="A1">
      <selection activeCell="A85" sqref="A85:IV85"/>
    </sheetView>
  </sheetViews>
  <sheetFormatPr defaultColWidth="9.140625" defaultRowHeight="12.75"/>
  <cols>
    <col min="1" max="7" width="9.140625" style="45" customWidth="1"/>
    <col min="8" max="8" width="6.8515625" style="45" customWidth="1"/>
    <col min="9" max="9" width="9.140625" style="45" customWidth="1"/>
    <col min="10" max="11" width="11.7109375" style="45" customWidth="1"/>
    <col min="12" max="12" width="12.28125" style="45" bestFit="1" customWidth="1"/>
    <col min="13" max="13" width="10.8515625" style="45" bestFit="1" customWidth="1"/>
    <col min="14" max="16384" width="9.140625" style="45" customWidth="1"/>
  </cols>
  <sheetData>
    <row r="1" spans="1:11" ht="12.75" customHeight="1">
      <c r="A1" s="248" t="s">
        <v>125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282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0" t="s">
        <v>284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1">
      <c r="A4" s="253" t="s">
        <v>48</v>
      </c>
      <c r="B4" s="254"/>
      <c r="C4" s="254"/>
      <c r="D4" s="254"/>
      <c r="E4" s="254"/>
      <c r="F4" s="254"/>
      <c r="G4" s="254"/>
      <c r="H4" s="255"/>
      <c r="I4" s="49" t="s">
        <v>239</v>
      </c>
      <c r="J4" s="50" t="s">
        <v>276</v>
      </c>
      <c r="K4" s="51" t="s">
        <v>277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48">
        <v>2</v>
      </c>
      <c r="J5" s="47">
        <v>3</v>
      </c>
      <c r="K5" s="47">
        <v>4</v>
      </c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20" t="s">
        <v>49</v>
      </c>
      <c r="B7" s="221"/>
      <c r="C7" s="221"/>
      <c r="D7" s="221"/>
      <c r="E7" s="221"/>
      <c r="F7" s="221"/>
      <c r="G7" s="221"/>
      <c r="H7" s="238"/>
      <c r="I7" s="3">
        <v>1</v>
      </c>
      <c r="J7" s="115">
        <v>0</v>
      </c>
      <c r="K7" s="115">
        <v>0</v>
      </c>
    </row>
    <row r="8" spans="1:11" ht="12.75">
      <c r="A8" s="227" t="s">
        <v>8</v>
      </c>
      <c r="B8" s="228"/>
      <c r="C8" s="228"/>
      <c r="D8" s="228"/>
      <c r="E8" s="228"/>
      <c r="F8" s="228"/>
      <c r="G8" s="228"/>
      <c r="H8" s="229"/>
      <c r="I8" s="1">
        <v>2</v>
      </c>
      <c r="J8" s="116">
        <f>J9+J16+J26+J35+J39</f>
        <v>382285930</v>
      </c>
      <c r="K8" s="116">
        <f>K9+K16+K26+K35+K39</f>
        <v>369726325</v>
      </c>
    </row>
    <row r="9" spans="1:12" ht="12.75">
      <c r="A9" s="227" t="s">
        <v>167</v>
      </c>
      <c r="B9" s="228"/>
      <c r="C9" s="228"/>
      <c r="D9" s="228"/>
      <c r="E9" s="228"/>
      <c r="F9" s="228"/>
      <c r="G9" s="228"/>
      <c r="H9" s="229"/>
      <c r="I9" s="1">
        <v>3</v>
      </c>
      <c r="J9" s="116">
        <f>SUM(J10:J15)</f>
        <v>1701778</v>
      </c>
      <c r="K9" s="116">
        <f>SUM(K10:K15)</f>
        <v>1725305</v>
      </c>
      <c r="L9" s="111"/>
    </row>
    <row r="10" spans="1:12" ht="12.75">
      <c r="A10" s="224" t="s">
        <v>97</v>
      </c>
      <c r="B10" s="225"/>
      <c r="C10" s="225"/>
      <c r="D10" s="225"/>
      <c r="E10" s="225"/>
      <c r="F10" s="225"/>
      <c r="G10" s="225"/>
      <c r="H10" s="226"/>
      <c r="I10" s="1">
        <v>4</v>
      </c>
      <c r="J10" s="112"/>
      <c r="K10" s="112"/>
      <c r="L10" s="111"/>
    </row>
    <row r="11" spans="1:11" ht="12.75">
      <c r="A11" s="224" t="s">
        <v>9</v>
      </c>
      <c r="B11" s="225"/>
      <c r="C11" s="225"/>
      <c r="D11" s="225"/>
      <c r="E11" s="225"/>
      <c r="F11" s="225"/>
      <c r="G11" s="225"/>
      <c r="H11" s="226"/>
      <c r="I11" s="1">
        <v>5</v>
      </c>
      <c r="J11" s="112">
        <v>1591778</v>
      </c>
      <c r="K11" s="112">
        <v>1615305</v>
      </c>
    </row>
    <row r="12" spans="1:11" ht="12.75">
      <c r="A12" s="224" t="s">
        <v>98</v>
      </c>
      <c r="B12" s="225"/>
      <c r="C12" s="225"/>
      <c r="D12" s="225"/>
      <c r="E12" s="225"/>
      <c r="F12" s="225"/>
      <c r="G12" s="225"/>
      <c r="H12" s="226"/>
      <c r="I12" s="1">
        <v>6</v>
      </c>
      <c r="J12" s="112"/>
      <c r="K12" s="112"/>
    </row>
    <row r="13" spans="1:11" ht="12.75">
      <c r="A13" s="224" t="s">
        <v>170</v>
      </c>
      <c r="B13" s="225"/>
      <c r="C13" s="225"/>
      <c r="D13" s="225"/>
      <c r="E13" s="225"/>
      <c r="F13" s="225"/>
      <c r="G13" s="225"/>
      <c r="H13" s="226"/>
      <c r="I13" s="1">
        <v>7</v>
      </c>
      <c r="J13" s="112">
        <v>110000</v>
      </c>
      <c r="K13" s="117">
        <v>110000</v>
      </c>
    </row>
    <row r="14" spans="1:11" ht="12.75">
      <c r="A14" s="224" t="s">
        <v>171</v>
      </c>
      <c r="B14" s="225"/>
      <c r="C14" s="225"/>
      <c r="D14" s="225"/>
      <c r="E14" s="225"/>
      <c r="F14" s="225"/>
      <c r="G14" s="225"/>
      <c r="H14" s="226"/>
      <c r="I14" s="1">
        <v>8</v>
      </c>
      <c r="J14" s="112"/>
      <c r="K14" s="112"/>
    </row>
    <row r="15" spans="1:11" ht="12.75">
      <c r="A15" s="224" t="s">
        <v>172</v>
      </c>
      <c r="B15" s="225"/>
      <c r="C15" s="225"/>
      <c r="D15" s="225"/>
      <c r="E15" s="225"/>
      <c r="F15" s="225"/>
      <c r="G15" s="225"/>
      <c r="H15" s="226"/>
      <c r="I15" s="1">
        <v>9</v>
      </c>
      <c r="J15" s="112"/>
      <c r="K15" s="112"/>
    </row>
    <row r="16" spans="1:11" ht="12.75">
      <c r="A16" s="227" t="s">
        <v>168</v>
      </c>
      <c r="B16" s="228"/>
      <c r="C16" s="228"/>
      <c r="D16" s="228"/>
      <c r="E16" s="228"/>
      <c r="F16" s="228"/>
      <c r="G16" s="228"/>
      <c r="H16" s="229"/>
      <c r="I16" s="1">
        <v>10</v>
      </c>
      <c r="J16" s="116">
        <f>SUM(J17:J25)</f>
        <v>356373670</v>
      </c>
      <c r="K16" s="116">
        <f>SUM(K17:K25)</f>
        <v>351483981</v>
      </c>
    </row>
    <row r="17" spans="1:11" ht="12.75">
      <c r="A17" s="224" t="s">
        <v>173</v>
      </c>
      <c r="B17" s="225"/>
      <c r="C17" s="225"/>
      <c r="D17" s="225"/>
      <c r="E17" s="225"/>
      <c r="F17" s="225"/>
      <c r="G17" s="225"/>
      <c r="H17" s="226"/>
      <c r="I17" s="1">
        <v>11</v>
      </c>
      <c r="J17" s="112">
        <v>72089888</v>
      </c>
      <c r="K17" s="112">
        <v>72089888</v>
      </c>
    </row>
    <row r="18" spans="1:11" ht="12.75">
      <c r="A18" s="224" t="s">
        <v>208</v>
      </c>
      <c r="B18" s="225"/>
      <c r="C18" s="225"/>
      <c r="D18" s="225"/>
      <c r="E18" s="225"/>
      <c r="F18" s="225"/>
      <c r="G18" s="225"/>
      <c r="H18" s="226"/>
      <c r="I18" s="1">
        <v>12</v>
      </c>
      <c r="J18" s="112">
        <v>259603392</v>
      </c>
      <c r="K18" s="112">
        <v>256103905</v>
      </c>
    </row>
    <row r="19" spans="1:11" ht="12.75">
      <c r="A19" s="224" t="s">
        <v>174</v>
      </c>
      <c r="B19" s="225"/>
      <c r="C19" s="225"/>
      <c r="D19" s="225"/>
      <c r="E19" s="225"/>
      <c r="F19" s="225"/>
      <c r="G19" s="225"/>
      <c r="H19" s="226"/>
      <c r="I19" s="1">
        <v>13</v>
      </c>
      <c r="J19" s="112">
        <v>22563250</v>
      </c>
      <c r="K19" s="112">
        <v>21598164</v>
      </c>
    </row>
    <row r="20" spans="1:11" ht="12.75">
      <c r="A20" s="224" t="s">
        <v>19</v>
      </c>
      <c r="B20" s="225"/>
      <c r="C20" s="225"/>
      <c r="D20" s="225"/>
      <c r="E20" s="225"/>
      <c r="F20" s="225"/>
      <c r="G20" s="225"/>
      <c r="H20" s="226"/>
      <c r="I20" s="1">
        <v>14</v>
      </c>
      <c r="J20" s="112">
        <v>1709650</v>
      </c>
      <c r="K20" s="112">
        <v>1448609</v>
      </c>
    </row>
    <row r="21" spans="1:11" ht="12.75">
      <c r="A21" s="224" t="s">
        <v>20</v>
      </c>
      <c r="B21" s="225"/>
      <c r="C21" s="225"/>
      <c r="D21" s="225"/>
      <c r="E21" s="225"/>
      <c r="F21" s="225"/>
      <c r="G21" s="225"/>
      <c r="H21" s="226"/>
      <c r="I21" s="1">
        <v>15</v>
      </c>
      <c r="J21" s="112"/>
      <c r="K21" s="112"/>
    </row>
    <row r="22" spans="1:11" ht="12.75">
      <c r="A22" s="224" t="s">
        <v>61</v>
      </c>
      <c r="B22" s="225"/>
      <c r="C22" s="225"/>
      <c r="D22" s="225"/>
      <c r="E22" s="225"/>
      <c r="F22" s="225"/>
      <c r="G22" s="225"/>
      <c r="H22" s="226"/>
      <c r="I22" s="1">
        <v>16</v>
      </c>
      <c r="J22" s="112"/>
      <c r="K22" s="112"/>
    </row>
    <row r="23" spans="1:11" ht="12.75">
      <c r="A23" s="224" t="s">
        <v>62</v>
      </c>
      <c r="B23" s="225"/>
      <c r="C23" s="225"/>
      <c r="D23" s="225"/>
      <c r="E23" s="225"/>
      <c r="F23" s="225"/>
      <c r="G23" s="225"/>
      <c r="H23" s="226"/>
      <c r="I23" s="1">
        <v>17</v>
      </c>
      <c r="J23" s="112">
        <v>176192</v>
      </c>
      <c r="K23" s="117">
        <v>12117</v>
      </c>
    </row>
    <row r="24" spans="1:11" ht="12.75">
      <c r="A24" s="224" t="s">
        <v>63</v>
      </c>
      <c r="B24" s="225"/>
      <c r="C24" s="225"/>
      <c r="D24" s="225"/>
      <c r="E24" s="225"/>
      <c r="F24" s="225"/>
      <c r="G24" s="225"/>
      <c r="H24" s="226"/>
      <c r="I24" s="1">
        <v>18</v>
      </c>
      <c r="J24" s="112">
        <v>231298</v>
      </c>
      <c r="K24" s="117">
        <v>231298</v>
      </c>
    </row>
    <row r="25" spans="1:11" ht="12.75">
      <c r="A25" s="224" t="s">
        <v>64</v>
      </c>
      <c r="B25" s="225"/>
      <c r="C25" s="225"/>
      <c r="D25" s="225"/>
      <c r="E25" s="225"/>
      <c r="F25" s="225"/>
      <c r="G25" s="225"/>
      <c r="H25" s="226"/>
      <c r="I25" s="1">
        <v>19</v>
      </c>
      <c r="J25" s="112"/>
      <c r="K25" s="112"/>
    </row>
    <row r="26" spans="1:12" ht="12.75">
      <c r="A26" s="227" t="s">
        <v>156</v>
      </c>
      <c r="B26" s="228"/>
      <c r="C26" s="228"/>
      <c r="D26" s="228"/>
      <c r="E26" s="228"/>
      <c r="F26" s="228"/>
      <c r="G26" s="228"/>
      <c r="H26" s="229"/>
      <c r="I26" s="1">
        <v>20</v>
      </c>
      <c r="J26" s="116">
        <f>SUM(J27:J34)</f>
        <v>21215161</v>
      </c>
      <c r="K26" s="116">
        <f>SUM(K27:K34)</f>
        <v>13595466</v>
      </c>
      <c r="L26" s="111"/>
    </row>
    <row r="27" spans="1:11" ht="12.75">
      <c r="A27" s="224" t="s">
        <v>65</v>
      </c>
      <c r="B27" s="225"/>
      <c r="C27" s="225"/>
      <c r="D27" s="225"/>
      <c r="E27" s="225"/>
      <c r="F27" s="225"/>
      <c r="G27" s="225"/>
      <c r="H27" s="226"/>
      <c r="I27" s="1">
        <v>21</v>
      </c>
      <c r="J27" s="112">
        <v>4877848</v>
      </c>
      <c r="K27" s="112">
        <v>4877848</v>
      </c>
    </row>
    <row r="28" spans="1:11" ht="12.75">
      <c r="A28" s="224" t="s">
        <v>66</v>
      </c>
      <c r="B28" s="225"/>
      <c r="C28" s="225"/>
      <c r="D28" s="225"/>
      <c r="E28" s="225"/>
      <c r="F28" s="225"/>
      <c r="G28" s="225"/>
      <c r="H28" s="226"/>
      <c r="I28" s="1">
        <v>22</v>
      </c>
      <c r="J28" s="112"/>
      <c r="K28" s="112"/>
    </row>
    <row r="29" spans="1:11" ht="12.75">
      <c r="A29" s="224" t="s">
        <v>67</v>
      </c>
      <c r="B29" s="225"/>
      <c r="C29" s="225"/>
      <c r="D29" s="225"/>
      <c r="E29" s="225"/>
      <c r="F29" s="225"/>
      <c r="G29" s="225"/>
      <c r="H29" s="226"/>
      <c r="I29" s="1">
        <v>23</v>
      </c>
      <c r="J29" s="112"/>
      <c r="K29" s="112"/>
    </row>
    <row r="30" spans="1:11" ht="12.75">
      <c r="A30" s="224" t="s">
        <v>72</v>
      </c>
      <c r="B30" s="225"/>
      <c r="C30" s="225"/>
      <c r="D30" s="225"/>
      <c r="E30" s="225"/>
      <c r="F30" s="225"/>
      <c r="G30" s="225"/>
      <c r="H30" s="226"/>
      <c r="I30" s="1">
        <v>24</v>
      </c>
      <c r="J30" s="112"/>
      <c r="K30" s="112"/>
    </row>
    <row r="31" spans="1:11" ht="12.75">
      <c r="A31" s="224" t="s">
        <v>73</v>
      </c>
      <c r="B31" s="225"/>
      <c r="C31" s="225"/>
      <c r="D31" s="225"/>
      <c r="E31" s="225"/>
      <c r="F31" s="225"/>
      <c r="G31" s="225"/>
      <c r="H31" s="226"/>
      <c r="I31" s="1">
        <v>25</v>
      </c>
      <c r="J31" s="112"/>
      <c r="K31" s="112"/>
    </row>
    <row r="32" spans="1:11" ht="12.75">
      <c r="A32" s="224" t="s">
        <v>74</v>
      </c>
      <c r="B32" s="225"/>
      <c r="C32" s="225"/>
      <c r="D32" s="225"/>
      <c r="E32" s="225"/>
      <c r="F32" s="225"/>
      <c r="G32" s="225"/>
      <c r="H32" s="226"/>
      <c r="I32" s="1">
        <v>26</v>
      </c>
      <c r="J32" s="112">
        <v>15298323</v>
      </c>
      <c r="K32" s="112">
        <v>7678628</v>
      </c>
    </row>
    <row r="33" spans="1:11" ht="12.75">
      <c r="A33" s="224" t="s">
        <v>68</v>
      </c>
      <c r="B33" s="225"/>
      <c r="C33" s="225"/>
      <c r="D33" s="225"/>
      <c r="E33" s="225"/>
      <c r="F33" s="225"/>
      <c r="G33" s="225"/>
      <c r="H33" s="226"/>
      <c r="I33" s="1">
        <v>27</v>
      </c>
      <c r="J33" s="112">
        <v>1038990</v>
      </c>
      <c r="K33" s="112">
        <v>1038990</v>
      </c>
    </row>
    <row r="34" spans="1:11" ht="12.75">
      <c r="A34" s="224" t="s">
        <v>149</v>
      </c>
      <c r="B34" s="225"/>
      <c r="C34" s="225"/>
      <c r="D34" s="225"/>
      <c r="E34" s="225"/>
      <c r="F34" s="225"/>
      <c r="G34" s="225"/>
      <c r="H34" s="226"/>
      <c r="I34" s="1">
        <v>28</v>
      </c>
      <c r="J34" s="112"/>
      <c r="K34" s="112"/>
    </row>
    <row r="35" spans="1:11" ht="12.75">
      <c r="A35" s="227" t="s">
        <v>150</v>
      </c>
      <c r="B35" s="228"/>
      <c r="C35" s="228"/>
      <c r="D35" s="228"/>
      <c r="E35" s="228"/>
      <c r="F35" s="228"/>
      <c r="G35" s="228"/>
      <c r="H35" s="229"/>
      <c r="I35" s="1">
        <v>29</v>
      </c>
      <c r="J35" s="118">
        <f>SUM(J36:J38)</f>
        <v>2995321</v>
      </c>
      <c r="K35" s="118">
        <f>SUM(K36:K38)</f>
        <v>2921573</v>
      </c>
    </row>
    <row r="36" spans="1:11" ht="12.75">
      <c r="A36" s="224" t="s">
        <v>69</v>
      </c>
      <c r="B36" s="225"/>
      <c r="C36" s="225"/>
      <c r="D36" s="225"/>
      <c r="E36" s="225"/>
      <c r="F36" s="225"/>
      <c r="G36" s="225"/>
      <c r="H36" s="226"/>
      <c r="I36" s="1">
        <v>30</v>
      </c>
      <c r="J36" s="112">
        <v>2617018</v>
      </c>
      <c r="K36" s="117">
        <v>2617018</v>
      </c>
    </row>
    <row r="37" spans="1:11" ht="12.75">
      <c r="A37" s="224" t="s">
        <v>70</v>
      </c>
      <c r="B37" s="225"/>
      <c r="C37" s="225"/>
      <c r="D37" s="225"/>
      <c r="E37" s="225"/>
      <c r="F37" s="225"/>
      <c r="G37" s="225"/>
      <c r="H37" s="226"/>
      <c r="I37" s="1">
        <v>31</v>
      </c>
      <c r="J37" s="119"/>
      <c r="K37" s="119"/>
    </row>
    <row r="38" spans="1:11" ht="12.75">
      <c r="A38" s="224" t="s">
        <v>71</v>
      </c>
      <c r="B38" s="225"/>
      <c r="C38" s="225"/>
      <c r="D38" s="225"/>
      <c r="E38" s="225"/>
      <c r="F38" s="225"/>
      <c r="G38" s="225"/>
      <c r="H38" s="226"/>
      <c r="I38" s="1">
        <v>32</v>
      </c>
      <c r="J38" s="112">
        <v>378303</v>
      </c>
      <c r="K38" s="112">
        <v>304555</v>
      </c>
    </row>
    <row r="39" spans="1:11" ht="12.75">
      <c r="A39" s="224" t="s">
        <v>151</v>
      </c>
      <c r="B39" s="225"/>
      <c r="C39" s="225"/>
      <c r="D39" s="225"/>
      <c r="E39" s="225"/>
      <c r="F39" s="225"/>
      <c r="G39" s="225"/>
      <c r="H39" s="226"/>
      <c r="I39" s="1">
        <v>33</v>
      </c>
      <c r="J39" s="112"/>
      <c r="K39" s="112"/>
    </row>
    <row r="40" spans="1:11" ht="12.75">
      <c r="A40" s="227" t="s">
        <v>201</v>
      </c>
      <c r="B40" s="228"/>
      <c r="C40" s="228"/>
      <c r="D40" s="228"/>
      <c r="E40" s="228"/>
      <c r="F40" s="228"/>
      <c r="G40" s="228"/>
      <c r="H40" s="229"/>
      <c r="I40" s="1">
        <v>34</v>
      </c>
      <c r="J40" s="116">
        <f>J41+J49+J56+J64</f>
        <v>44451207</v>
      </c>
      <c r="K40" s="116">
        <f>K41+K49+K56+K64</f>
        <v>49373375</v>
      </c>
    </row>
    <row r="41" spans="1:14" s="125" customFormat="1" ht="12.75">
      <c r="A41" s="227" t="s">
        <v>89</v>
      </c>
      <c r="B41" s="228"/>
      <c r="C41" s="228"/>
      <c r="D41" s="228"/>
      <c r="E41" s="228"/>
      <c r="F41" s="228"/>
      <c r="G41" s="228"/>
      <c r="H41" s="229"/>
      <c r="I41" s="1">
        <v>35</v>
      </c>
      <c r="J41" s="116">
        <f>J42+J43+J44+J45+J46+J47+J48</f>
        <v>25290107</v>
      </c>
      <c r="K41" s="116">
        <f>K42+K43+K44+K45+K46+K47+K48</f>
        <v>29683415</v>
      </c>
      <c r="N41" s="143"/>
    </row>
    <row r="42" spans="1:11" ht="12.75">
      <c r="A42" s="224" t="s">
        <v>101</v>
      </c>
      <c r="B42" s="225"/>
      <c r="C42" s="225"/>
      <c r="D42" s="225"/>
      <c r="E42" s="225"/>
      <c r="F42" s="225"/>
      <c r="G42" s="225"/>
      <c r="H42" s="226"/>
      <c r="I42" s="1">
        <v>36</v>
      </c>
      <c r="J42" s="112">
        <v>12809517</v>
      </c>
      <c r="K42" s="112">
        <v>14018824</v>
      </c>
    </row>
    <row r="43" spans="1:14" ht="12.75">
      <c r="A43" s="224" t="s">
        <v>102</v>
      </c>
      <c r="B43" s="225"/>
      <c r="C43" s="225"/>
      <c r="D43" s="225"/>
      <c r="E43" s="225"/>
      <c r="F43" s="225"/>
      <c r="G43" s="225"/>
      <c r="H43" s="226"/>
      <c r="I43" s="1">
        <v>37</v>
      </c>
      <c r="J43" s="112">
        <v>744981</v>
      </c>
      <c r="K43" s="112">
        <v>627313</v>
      </c>
      <c r="L43" s="111"/>
      <c r="M43" s="111"/>
      <c r="N43" s="111"/>
    </row>
    <row r="44" spans="1:11" ht="12.75">
      <c r="A44" s="224" t="s">
        <v>75</v>
      </c>
      <c r="B44" s="225"/>
      <c r="C44" s="225"/>
      <c r="D44" s="225"/>
      <c r="E44" s="225"/>
      <c r="F44" s="225"/>
      <c r="G44" s="225"/>
      <c r="H44" s="226"/>
      <c r="I44" s="1">
        <v>38</v>
      </c>
      <c r="J44" s="112">
        <v>6404969</v>
      </c>
      <c r="K44" s="112">
        <v>8926563</v>
      </c>
    </row>
    <row r="45" spans="1:11" ht="12.75">
      <c r="A45" s="224" t="s">
        <v>76</v>
      </c>
      <c r="B45" s="225"/>
      <c r="C45" s="225"/>
      <c r="D45" s="225"/>
      <c r="E45" s="225"/>
      <c r="F45" s="225"/>
      <c r="G45" s="225"/>
      <c r="H45" s="226"/>
      <c r="I45" s="1">
        <v>39</v>
      </c>
      <c r="J45" s="112">
        <v>4764862</v>
      </c>
      <c r="K45" s="112">
        <v>5584285</v>
      </c>
    </row>
    <row r="46" spans="1:11" ht="12.75">
      <c r="A46" s="224" t="s">
        <v>77</v>
      </c>
      <c r="B46" s="225"/>
      <c r="C46" s="225"/>
      <c r="D46" s="225"/>
      <c r="E46" s="225"/>
      <c r="F46" s="225"/>
      <c r="G46" s="225"/>
      <c r="H46" s="226"/>
      <c r="I46" s="1">
        <v>40</v>
      </c>
      <c r="J46" s="112">
        <v>565778</v>
      </c>
      <c r="K46" s="112">
        <v>526430</v>
      </c>
    </row>
    <row r="47" spans="1:11" ht="12.75">
      <c r="A47" s="224" t="s">
        <v>78</v>
      </c>
      <c r="B47" s="225"/>
      <c r="C47" s="225"/>
      <c r="D47" s="225"/>
      <c r="E47" s="225"/>
      <c r="F47" s="225"/>
      <c r="G47" s="225"/>
      <c r="H47" s="226"/>
      <c r="I47" s="1">
        <v>41</v>
      </c>
      <c r="J47" s="112"/>
      <c r="K47" s="112"/>
    </row>
    <row r="48" spans="1:11" ht="12.75">
      <c r="A48" s="224" t="s">
        <v>79</v>
      </c>
      <c r="B48" s="225"/>
      <c r="C48" s="225"/>
      <c r="D48" s="225"/>
      <c r="E48" s="225"/>
      <c r="F48" s="225"/>
      <c r="G48" s="225"/>
      <c r="H48" s="226"/>
      <c r="I48" s="1">
        <v>42</v>
      </c>
      <c r="J48" s="112"/>
      <c r="K48" s="112"/>
    </row>
    <row r="49" spans="1:13" ht="12.75">
      <c r="A49" s="227" t="s">
        <v>90</v>
      </c>
      <c r="B49" s="228"/>
      <c r="C49" s="228"/>
      <c r="D49" s="228"/>
      <c r="E49" s="228"/>
      <c r="F49" s="228"/>
      <c r="G49" s="228"/>
      <c r="H49" s="229"/>
      <c r="I49" s="1">
        <v>43</v>
      </c>
      <c r="J49" s="116">
        <f>SUM(J50:J55)</f>
        <v>18285797</v>
      </c>
      <c r="K49" s="116">
        <f>SUM(K50:K55)</f>
        <v>17921837</v>
      </c>
      <c r="M49" s="111"/>
    </row>
    <row r="50" spans="1:12" ht="12.75">
      <c r="A50" s="224" t="s">
        <v>162</v>
      </c>
      <c r="B50" s="225"/>
      <c r="C50" s="225"/>
      <c r="D50" s="225"/>
      <c r="E50" s="225"/>
      <c r="F50" s="225"/>
      <c r="G50" s="225"/>
      <c r="H50" s="226"/>
      <c r="I50" s="1">
        <v>44</v>
      </c>
      <c r="J50" s="112">
        <v>117507</v>
      </c>
      <c r="K50" s="112">
        <v>1013377</v>
      </c>
      <c r="L50" s="111"/>
    </row>
    <row r="51" spans="1:11" ht="12.75">
      <c r="A51" s="224" t="s">
        <v>163</v>
      </c>
      <c r="B51" s="225"/>
      <c r="C51" s="225"/>
      <c r="D51" s="225"/>
      <c r="E51" s="225"/>
      <c r="F51" s="225"/>
      <c r="G51" s="225"/>
      <c r="H51" s="226"/>
      <c r="I51" s="1">
        <v>45</v>
      </c>
      <c r="J51" s="112">
        <v>9466717</v>
      </c>
      <c r="K51" s="112">
        <v>8056566</v>
      </c>
    </row>
    <row r="52" spans="1:11" ht="12.75">
      <c r="A52" s="224" t="s">
        <v>164</v>
      </c>
      <c r="B52" s="225"/>
      <c r="C52" s="225"/>
      <c r="D52" s="225"/>
      <c r="E52" s="225"/>
      <c r="F52" s="225"/>
      <c r="G52" s="225"/>
      <c r="H52" s="226"/>
      <c r="I52" s="1">
        <v>46</v>
      </c>
      <c r="J52" s="112"/>
      <c r="K52" s="112"/>
    </row>
    <row r="53" spans="1:11" ht="12.75">
      <c r="A53" s="224" t="s">
        <v>165</v>
      </c>
      <c r="B53" s="225"/>
      <c r="C53" s="225"/>
      <c r="D53" s="225"/>
      <c r="E53" s="225"/>
      <c r="F53" s="225"/>
      <c r="G53" s="225"/>
      <c r="H53" s="226"/>
      <c r="I53" s="1">
        <v>47</v>
      </c>
      <c r="J53" s="112">
        <v>80145</v>
      </c>
      <c r="K53" s="112">
        <v>58292</v>
      </c>
    </row>
    <row r="54" spans="1:11" ht="12.75">
      <c r="A54" s="224" t="s">
        <v>5</v>
      </c>
      <c r="B54" s="225"/>
      <c r="C54" s="225"/>
      <c r="D54" s="225"/>
      <c r="E54" s="225"/>
      <c r="F54" s="225"/>
      <c r="G54" s="225"/>
      <c r="H54" s="226"/>
      <c r="I54" s="1">
        <v>48</v>
      </c>
      <c r="J54" s="112">
        <v>8352476</v>
      </c>
      <c r="K54" s="112">
        <v>8471105</v>
      </c>
    </row>
    <row r="55" spans="1:11" ht="12.75">
      <c r="A55" s="224" t="s">
        <v>6</v>
      </c>
      <c r="B55" s="225"/>
      <c r="C55" s="225"/>
      <c r="D55" s="225"/>
      <c r="E55" s="225"/>
      <c r="F55" s="225"/>
      <c r="G55" s="225"/>
      <c r="H55" s="226"/>
      <c r="I55" s="1">
        <v>49</v>
      </c>
      <c r="J55" s="112">
        <v>268952</v>
      </c>
      <c r="K55" s="112">
        <v>322497</v>
      </c>
    </row>
    <row r="56" spans="1:11" ht="12.75">
      <c r="A56" s="227" t="s">
        <v>91</v>
      </c>
      <c r="B56" s="228"/>
      <c r="C56" s="228"/>
      <c r="D56" s="228"/>
      <c r="E56" s="228"/>
      <c r="F56" s="228"/>
      <c r="G56" s="228"/>
      <c r="H56" s="229"/>
      <c r="I56" s="1">
        <v>50</v>
      </c>
      <c r="J56" s="116">
        <f>SUM(J57:J63)</f>
        <v>218550</v>
      </c>
      <c r="K56" s="116">
        <f>SUM(K57:K63)</f>
        <v>198374</v>
      </c>
    </row>
    <row r="57" spans="1:11" ht="12.75">
      <c r="A57" s="224" t="s">
        <v>65</v>
      </c>
      <c r="B57" s="225"/>
      <c r="C57" s="225"/>
      <c r="D57" s="225"/>
      <c r="E57" s="225"/>
      <c r="F57" s="225"/>
      <c r="G57" s="225"/>
      <c r="H57" s="226"/>
      <c r="I57" s="1">
        <v>51</v>
      </c>
      <c r="J57" s="112"/>
      <c r="K57" s="112"/>
    </row>
    <row r="58" spans="1:11" ht="12.75">
      <c r="A58" s="224" t="s">
        <v>66</v>
      </c>
      <c r="B58" s="225"/>
      <c r="C58" s="225"/>
      <c r="D58" s="225"/>
      <c r="E58" s="225"/>
      <c r="F58" s="225"/>
      <c r="G58" s="225"/>
      <c r="H58" s="226"/>
      <c r="I58" s="1">
        <v>52</v>
      </c>
      <c r="J58" s="112"/>
      <c r="K58" s="112"/>
    </row>
    <row r="59" spans="1:11" ht="12.75">
      <c r="A59" s="224" t="s">
        <v>203</v>
      </c>
      <c r="B59" s="225"/>
      <c r="C59" s="225"/>
      <c r="D59" s="225"/>
      <c r="E59" s="225"/>
      <c r="F59" s="225"/>
      <c r="G59" s="225"/>
      <c r="H59" s="226"/>
      <c r="I59" s="1">
        <v>53</v>
      </c>
      <c r="J59" s="112"/>
      <c r="K59" s="112"/>
    </row>
    <row r="60" spans="1:11" ht="12.75">
      <c r="A60" s="224" t="s">
        <v>72</v>
      </c>
      <c r="B60" s="225"/>
      <c r="C60" s="225"/>
      <c r="D60" s="225"/>
      <c r="E60" s="225"/>
      <c r="F60" s="225"/>
      <c r="G60" s="225"/>
      <c r="H60" s="226"/>
      <c r="I60" s="1">
        <v>54</v>
      </c>
      <c r="J60" s="112"/>
      <c r="K60" s="112"/>
    </row>
    <row r="61" spans="1:11" ht="12.75">
      <c r="A61" s="224" t="s">
        <v>73</v>
      </c>
      <c r="B61" s="225"/>
      <c r="C61" s="225"/>
      <c r="D61" s="225"/>
      <c r="E61" s="225"/>
      <c r="F61" s="225"/>
      <c r="G61" s="225"/>
      <c r="H61" s="226"/>
      <c r="I61" s="1">
        <v>55</v>
      </c>
      <c r="J61" s="120"/>
      <c r="K61" s="112"/>
    </row>
    <row r="62" spans="1:11" ht="12.75">
      <c r="A62" s="224" t="s">
        <v>74</v>
      </c>
      <c r="B62" s="225"/>
      <c r="C62" s="225"/>
      <c r="D62" s="225"/>
      <c r="E62" s="225"/>
      <c r="F62" s="225"/>
      <c r="G62" s="225"/>
      <c r="H62" s="226"/>
      <c r="I62" s="1">
        <v>56</v>
      </c>
      <c r="J62" s="112">
        <v>218550</v>
      </c>
      <c r="K62" s="112">
        <v>198374</v>
      </c>
    </row>
    <row r="63" spans="1:11" ht="12.75">
      <c r="A63" s="224" t="s">
        <v>38</v>
      </c>
      <c r="B63" s="225"/>
      <c r="C63" s="225"/>
      <c r="D63" s="225"/>
      <c r="E63" s="225"/>
      <c r="F63" s="225"/>
      <c r="G63" s="225"/>
      <c r="H63" s="226"/>
      <c r="I63" s="1">
        <v>57</v>
      </c>
      <c r="J63" s="112"/>
      <c r="K63" s="112"/>
    </row>
    <row r="64" spans="1:11" s="125" customFormat="1" ht="12.75">
      <c r="A64" s="227" t="s">
        <v>169</v>
      </c>
      <c r="B64" s="228"/>
      <c r="C64" s="228"/>
      <c r="D64" s="228"/>
      <c r="E64" s="228"/>
      <c r="F64" s="228"/>
      <c r="G64" s="228"/>
      <c r="H64" s="229"/>
      <c r="I64" s="1">
        <v>58</v>
      </c>
      <c r="J64" s="121">
        <v>656753</v>
      </c>
      <c r="K64" s="121">
        <v>1569749</v>
      </c>
    </row>
    <row r="65" spans="1:11" ht="12.75">
      <c r="A65" s="227" t="s">
        <v>45</v>
      </c>
      <c r="B65" s="228"/>
      <c r="C65" s="228"/>
      <c r="D65" s="228"/>
      <c r="E65" s="228"/>
      <c r="F65" s="228"/>
      <c r="G65" s="228"/>
      <c r="H65" s="229"/>
      <c r="I65" s="1">
        <v>59</v>
      </c>
      <c r="J65" s="121">
        <v>1002331</v>
      </c>
      <c r="K65" s="121">
        <v>1057518</v>
      </c>
    </row>
    <row r="66" spans="1:12" ht="12.75">
      <c r="A66" s="227" t="s">
        <v>202</v>
      </c>
      <c r="B66" s="228"/>
      <c r="C66" s="228"/>
      <c r="D66" s="228"/>
      <c r="E66" s="228"/>
      <c r="F66" s="228"/>
      <c r="G66" s="228"/>
      <c r="H66" s="229"/>
      <c r="I66" s="1">
        <v>60</v>
      </c>
      <c r="J66" s="116">
        <f>J7+J8+J40+J65</f>
        <v>427739468</v>
      </c>
      <c r="K66" s="116">
        <f>K7+K8+K40+K65</f>
        <v>420157218</v>
      </c>
      <c r="L66" s="110"/>
    </row>
    <row r="67" spans="1:11" ht="12.75">
      <c r="A67" s="239" t="s">
        <v>80</v>
      </c>
      <c r="B67" s="240"/>
      <c r="C67" s="240"/>
      <c r="D67" s="240"/>
      <c r="E67" s="240"/>
      <c r="F67" s="240"/>
      <c r="G67" s="240"/>
      <c r="H67" s="241"/>
      <c r="I67" s="4">
        <v>61</v>
      </c>
      <c r="J67" s="122">
        <v>6012259</v>
      </c>
      <c r="K67" s="123">
        <v>9526454</v>
      </c>
    </row>
    <row r="68" spans="1:11" ht="12.75">
      <c r="A68" s="216" t="s">
        <v>47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s="125" customFormat="1" ht="12.75">
      <c r="A69" s="220" t="s">
        <v>302</v>
      </c>
      <c r="B69" s="221"/>
      <c r="C69" s="221"/>
      <c r="D69" s="221"/>
      <c r="E69" s="221"/>
      <c r="F69" s="221"/>
      <c r="G69" s="221"/>
      <c r="H69" s="238"/>
      <c r="I69" s="3">
        <v>62</v>
      </c>
      <c r="J69" s="124">
        <f>J70+J71+J72+J78+J79+J82+J85</f>
        <v>187102743</v>
      </c>
      <c r="K69" s="124">
        <f>K70+K71+K72+K78+K79+K82+K85</f>
        <v>194862894</v>
      </c>
    </row>
    <row r="70" spans="1:11" s="125" customFormat="1" ht="12.75">
      <c r="A70" s="227" t="s">
        <v>115</v>
      </c>
      <c r="B70" s="228"/>
      <c r="C70" s="228"/>
      <c r="D70" s="228"/>
      <c r="E70" s="228"/>
      <c r="F70" s="228"/>
      <c r="G70" s="228"/>
      <c r="H70" s="229"/>
      <c r="I70" s="1">
        <v>63</v>
      </c>
      <c r="J70" s="121">
        <v>22208070</v>
      </c>
      <c r="K70" s="121">
        <v>41066860</v>
      </c>
    </row>
    <row r="71" spans="1:11" s="125" customFormat="1" ht="12.75">
      <c r="A71" s="227" t="s">
        <v>116</v>
      </c>
      <c r="B71" s="228"/>
      <c r="C71" s="228"/>
      <c r="D71" s="228"/>
      <c r="E71" s="228"/>
      <c r="F71" s="228"/>
      <c r="G71" s="228"/>
      <c r="H71" s="229"/>
      <c r="I71" s="1">
        <v>64</v>
      </c>
      <c r="J71" s="121">
        <v>22162309</v>
      </c>
      <c r="K71" s="121">
        <v>1555445</v>
      </c>
    </row>
    <row r="72" spans="1:11" s="125" customFormat="1" ht="12.75">
      <c r="A72" s="227" t="s">
        <v>117</v>
      </c>
      <c r="B72" s="228"/>
      <c r="C72" s="228"/>
      <c r="D72" s="228"/>
      <c r="E72" s="228"/>
      <c r="F72" s="228"/>
      <c r="G72" s="228"/>
      <c r="H72" s="229"/>
      <c r="I72" s="1">
        <v>65</v>
      </c>
      <c r="J72" s="116">
        <v>0</v>
      </c>
      <c r="K72" s="116">
        <v>0</v>
      </c>
    </row>
    <row r="73" spans="1:11" ht="12.75">
      <c r="A73" s="224" t="s">
        <v>118</v>
      </c>
      <c r="B73" s="225"/>
      <c r="C73" s="225"/>
      <c r="D73" s="225"/>
      <c r="E73" s="225"/>
      <c r="F73" s="225"/>
      <c r="G73" s="225"/>
      <c r="H73" s="226"/>
      <c r="I73" s="1">
        <v>66</v>
      </c>
      <c r="J73" s="112"/>
      <c r="K73" s="112"/>
    </row>
    <row r="74" spans="1:11" ht="12.75">
      <c r="A74" s="224" t="s">
        <v>119</v>
      </c>
      <c r="B74" s="225"/>
      <c r="C74" s="225"/>
      <c r="D74" s="225"/>
      <c r="E74" s="225"/>
      <c r="F74" s="225"/>
      <c r="G74" s="225"/>
      <c r="H74" s="226"/>
      <c r="I74" s="1">
        <v>67</v>
      </c>
      <c r="J74" s="112">
        <v>1836530</v>
      </c>
      <c r="K74" s="112">
        <v>1836530</v>
      </c>
    </row>
    <row r="75" spans="1:11" ht="12.75">
      <c r="A75" s="224" t="s">
        <v>107</v>
      </c>
      <c r="B75" s="225"/>
      <c r="C75" s="225"/>
      <c r="D75" s="225"/>
      <c r="E75" s="225"/>
      <c r="F75" s="225"/>
      <c r="G75" s="225"/>
      <c r="H75" s="226"/>
      <c r="I75" s="1">
        <v>68</v>
      </c>
      <c r="J75" s="112">
        <v>1836530</v>
      </c>
      <c r="K75" s="112">
        <v>1836530</v>
      </c>
    </row>
    <row r="76" spans="1:11" ht="12.75">
      <c r="A76" s="224" t="s">
        <v>108</v>
      </c>
      <c r="B76" s="225"/>
      <c r="C76" s="225"/>
      <c r="D76" s="225"/>
      <c r="E76" s="225"/>
      <c r="F76" s="225"/>
      <c r="G76" s="225"/>
      <c r="H76" s="226"/>
      <c r="I76" s="1">
        <v>69</v>
      </c>
      <c r="J76" s="112"/>
      <c r="K76" s="112"/>
    </row>
    <row r="77" spans="1:11" ht="12.75">
      <c r="A77" s="224" t="s">
        <v>109</v>
      </c>
      <c r="B77" s="225"/>
      <c r="C77" s="225"/>
      <c r="D77" s="225"/>
      <c r="E77" s="225"/>
      <c r="F77" s="225"/>
      <c r="G77" s="225"/>
      <c r="H77" s="226"/>
      <c r="I77" s="1">
        <v>70</v>
      </c>
      <c r="J77" s="112"/>
      <c r="K77" s="112"/>
    </row>
    <row r="78" spans="1:11" s="125" customFormat="1" ht="12.75">
      <c r="A78" s="227" t="s">
        <v>110</v>
      </c>
      <c r="B78" s="228"/>
      <c r="C78" s="228"/>
      <c r="D78" s="228"/>
      <c r="E78" s="228"/>
      <c r="F78" s="228"/>
      <c r="G78" s="228"/>
      <c r="H78" s="229"/>
      <c r="I78" s="1">
        <v>71</v>
      </c>
      <c r="J78" s="121">
        <v>168978039</v>
      </c>
      <c r="K78" s="121">
        <v>167251272</v>
      </c>
    </row>
    <row r="79" spans="1:11" s="125" customFormat="1" ht="12.75">
      <c r="A79" s="227" t="s">
        <v>199</v>
      </c>
      <c r="B79" s="228"/>
      <c r="C79" s="228"/>
      <c r="D79" s="228"/>
      <c r="E79" s="228"/>
      <c r="F79" s="228"/>
      <c r="G79" s="228"/>
      <c r="H79" s="229"/>
      <c r="I79" s="1">
        <v>72</v>
      </c>
      <c r="J79" s="116">
        <v>2807751</v>
      </c>
      <c r="K79" s="116">
        <f>K80-K81</f>
        <v>2105813</v>
      </c>
    </row>
    <row r="80" spans="1:11" ht="12.75">
      <c r="A80" s="235" t="s">
        <v>135</v>
      </c>
      <c r="B80" s="236"/>
      <c r="C80" s="236"/>
      <c r="D80" s="236"/>
      <c r="E80" s="236"/>
      <c r="F80" s="236"/>
      <c r="G80" s="236"/>
      <c r="H80" s="237"/>
      <c r="I80" s="1">
        <v>73</v>
      </c>
      <c r="J80" s="112">
        <v>2807751</v>
      </c>
      <c r="K80" s="112">
        <v>2105813</v>
      </c>
    </row>
    <row r="81" spans="1:11" ht="12.75">
      <c r="A81" s="235" t="s">
        <v>136</v>
      </c>
      <c r="B81" s="236"/>
      <c r="C81" s="236"/>
      <c r="D81" s="236"/>
      <c r="E81" s="236"/>
      <c r="F81" s="236"/>
      <c r="G81" s="236"/>
      <c r="H81" s="237"/>
      <c r="I81" s="1">
        <v>74</v>
      </c>
      <c r="J81" s="112"/>
      <c r="K81" s="112"/>
    </row>
    <row r="82" spans="1:11" s="125" customFormat="1" ht="12.75">
      <c r="A82" s="227" t="s">
        <v>200</v>
      </c>
      <c r="B82" s="228"/>
      <c r="C82" s="228"/>
      <c r="D82" s="228"/>
      <c r="E82" s="228"/>
      <c r="F82" s="228"/>
      <c r="G82" s="228"/>
      <c r="H82" s="229"/>
      <c r="I82" s="1">
        <v>75</v>
      </c>
      <c r="J82" s="116">
        <v>-29053426</v>
      </c>
      <c r="K82" s="116">
        <v>-17116496</v>
      </c>
    </row>
    <row r="83" spans="1:11" ht="12.75">
      <c r="A83" s="235" t="s">
        <v>137</v>
      </c>
      <c r="B83" s="236"/>
      <c r="C83" s="236"/>
      <c r="D83" s="236"/>
      <c r="E83" s="236"/>
      <c r="F83" s="236"/>
      <c r="G83" s="236"/>
      <c r="H83" s="237"/>
      <c r="I83" s="1">
        <v>76</v>
      </c>
      <c r="J83" s="112"/>
      <c r="K83" s="112"/>
    </row>
    <row r="84" spans="1:11" ht="12.75">
      <c r="A84" s="235" t="s">
        <v>138</v>
      </c>
      <c r="B84" s="236"/>
      <c r="C84" s="236"/>
      <c r="D84" s="236"/>
      <c r="E84" s="236"/>
      <c r="F84" s="236"/>
      <c r="G84" s="236"/>
      <c r="H84" s="237"/>
      <c r="I84" s="1">
        <v>77</v>
      </c>
      <c r="J84" s="112">
        <v>29053426</v>
      </c>
      <c r="K84" s="112">
        <v>17116496</v>
      </c>
    </row>
    <row r="85" spans="1:11" s="125" customFormat="1" ht="12.75">
      <c r="A85" s="227" t="s">
        <v>139</v>
      </c>
      <c r="B85" s="228"/>
      <c r="C85" s="228"/>
      <c r="D85" s="228"/>
      <c r="E85" s="228"/>
      <c r="F85" s="228"/>
      <c r="G85" s="228"/>
      <c r="H85" s="229"/>
      <c r="I85" s="1">
        <v>78</v>
      </c>
      <c r="J85" s="121"/>
      <c r="K85" s="121"/>
    </row>
    <row r="86" spans="1:11" s="125" customFormat="1" ht="12.75">
      <c r="A86" s="227" t="s">
        <v>303</v>
      </c>
      <c r="B86" s="228"/>
      <c r="C86" s="228"/>
      <c r="D86" s="228"/>
      <c r="E86" s="228"/>
      <c r="F86" s="228"/>
      <c r="G86" s="228"/>
      <c r="H86" s="229"/>
      <c r="I86" s="1">
        <v>79</v>
      </c>
      <c r="J86" s="116">
        <v>0</v>
      </c>
      <c r="K86" s="116">
        <v>0</v>
      </c>
    </row>
    <row r="87" spans="1:11" ht="12.75">
      <c r="A87" s="224" t="s">
        <v>103</v>
      </c>
      <c r="B87" s="225"/>
      <c r="C87" s="225"/>
      <c r="D87" s="225"/>
      <c r="E87" s="225"/>
      <c r="F87" s="225"/>
      <c r="G87" s="225"/>
      <c r="H87" s="226"/>
      <c r="I87" s="1">
        <v>80</v>
      </c>
      <c r="J87" s="112"/>
      <c r="K87" s="112"/>
    </row>
    <row r="88" spans="1:11" ht="12.75">
      <c r="A88" s="224" t="s">
        <v>104</v>
      </c>
      <c r="B88" s="225"/>
      <c r="C88" s="225"/>
      <c r="D88" s="225"/>
      <c r="E88" s="225"/>
      <c r="F88" s="225"/>
      <c r="G88" s="225"/>
      <c r="H88" s="226"/>
      <c r="I88" s="1">
        <v>81</v>
      </c>
      <c r="J88" s="112"/>
      <c r="K88" s="112"/>
    </row>
    <row r="89" spans="1:11" ht="12.75">
      <c r="A89" s="224" t="s">
        <v>105</v>
      </c>
      <c r="B89" s="225"/>
      <c r="C89" s="225"/>
      <c r="D89" s="225"/>
      <c r="E89" s="225"/>
      <c r="F89" s="225"/>
      <c r="G89" s="225"/>
      <c r="H89" s="226"/>
      <c r="I89" s="1">
        <v>82</v>
      </c>
      <c r="J89" s="113"/>
      <c r="K89" s="112"/>
    </row>
    <row r="90" spans="1:12" ht="12.75">
      <c r="A90" s="227" t="s">
        <v>13</v>
      </c>
      <c r="B90" s="228"/>
      <c r="C90" s="228"/>
      <c r="D90" s="228"/>
      <c r="E90" s="228"/>
      <c r="F90" s="228"/>
      <c r="G90" s="228"/>
      <c r="H90" s="229"/>
      <c r="I90" s="1">
        <v>83</v>
      </c>
      <c r="J90" s="116">
        <f>J91+J92+J93+J94+J95+J96+J97+J98+J99</f>
        <v>101603268</v>
      </c>
      <c r="K90" s="116">
        <f>K91+K92+K93+K94+K95+K96+K97+K98+K99</f>
        <v>119779040</v>
      </c>
      <c r="L90" s="111"/>
    </row>
    <row r="91" spans="1:11" ht="12.75">
      <c r="A91" s="224" t="s">
        <v>106</v>
      </c>
      <c r="B91" s="225"/>
      <c r="C91" s="225"/>
      <c r="D91" s="225"/>
      <c r="E91" s="225"/>
      <c r="F91" s="225"/>
      <c r="G91" s="225"/>
      <c r="H91" s="226"/>
      <c r="I91" s="1">
        <v>84</v>
      </c>
      <c r="J91" s="112"/>
      <c r="K91" s="112"/>
    </row>
    <row r="92" spans="1:11" ht="12.75">
      <c r="A92" s="224" t="s">
        <v>204</v>
      </c>
      <c r="B92" s="225"/>
      <c r="C92" s="225"/>
      <c r="D92" s="225"/>
      <c r="E92" s="225"/>
      <c r="F92" s="225"/>
      <c r="G92" s="225"/>
      <c r="H92" s="226"/>
      <c r="I92" s="1">
        <v>85</v>
      </c>
      <c r="J92" s="112"/>
      <c r="K92" s="112"/>
    </row>
    <row r="93" spans="1:12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112">
        <v>60588337</v>
      </c>
      <c r="K93" s="112">
        <v>83031535</v>
      </c>
      <c r="L93" s="111"/>
    </row>
    <row r="94" spans="1:11" ht="12.75">
      <c r="A94" s="224" t="s">
        <v>205</v>
      </c>
      <c r="B94" s="225"/>
      <c r="C94" s="225"/>
      <c r="D94" s="225"/>
      <c r="E94" s="225"/>
      <c r="F94" s="225"/>
      <c r="G94" s="225"/>
      <c r="H94" s="226"/>
      <c r="I94" s="1">
        <v>87</v>
      </c>
      <c r="J94" s="112"/>
      <c r="K94" s="112"/>
    </row>
    <row r="95" spans="1:11" ht="12.75">
      <c r="A95" s="224" t="s">
        <v>206</v>
      </c>
      <c r="B95" s="225"/>
      <c r="C95" s="225"/>
      <c r="D95" s="225"/>
      <c r="E95" s="225"/>
      <c r="F95" s="225"/>
      <c r="G95" s="225"/>
      <c r="H95" s="226"/>
      <c r="I95" s="1">
        <v>88</v>
      </c>
      <c r="J95" s="112">
        <v>3728264</v>
      </c>
      <c r="K95" s="112">
        <v>33811</v>
      </c>
    </row>
    <row r="96" spans="1:11" ht="12.75">
      <c r="A96" s="224" t="s">
        <v>207</v>
      </c>
      <c r="B96" s="225"/>
      <c r="C96" s="225"/>
      <c r="D96" s="225"/>
      <c r="E96" s="225"/>
      <c r="F96" s="225"/>
      <c r="G96" s="225"/>
      <c r="H96" s="226"/>
      <c r="I96" s="1">
        <v>89</v>
      </c>
      <c r="J96" s="112"/>
      <c r="K96" s="112"/>
    </row>
    <row r="97" spans="1:11" ht="12.75">
      <c r="A97" s="224" t="s">
        <v>83</v>
      </c>
      <c r="B97" s="225"/>
      <c r="C97" s="225"/>
      <c r="D97" s="225"/>
      <c r="E97" s="225"/>
      <c r="F97" s="225"/>
      <c r="G97" s="225"/>
      <c r="H97" s="226"/>
      <c r="I97" s="1">
        <v>90</v>
      </c>
      <c r="J97" s="112"/>
      <c r="K97" s="112"/>
    </row>
    <row r="98" spans="1:11" ht="12.75">
      <c r="A98" s="224" t="s">
        <v>81</v>
      </c>
      <c r="B98" s="225"/>
      <c r="C98" s="225"/>
      <c r="D98" s="225"/>
      <c r="E98" s="225"/>
      <c r="F98" s="225"/>
      <c r="G98" s="225"/>
      <c r="H98" s="226"/>
      <c r="I98" s="1">
        <v>91</v>
      </c>
      <c r="J98" s="112">
        <v>193927</v>
      </c>
      <c r="K98" s="112"/>
    </row>
    <row r="99" spans="1:11" ht="12.75">
      <c r="A99" s="224" t="s">
        <v>82</v>
      </c>
      <c r="B99" s="225"/>
      <c r="C99" s="225"/>
      <c r="D99" s="225"/>
      <c r="E99" s="225"/>
      <c r="F99" s="225"/>
      <c r="G99" s="225"/>
      <c r="H99" s="226"/>
      <c r="I99" s="1">
        <v>92</v>
      </c>
      <c r="J99" s="112">
        <v>37092740</v>
      </c>
      <c r="K99" s="112">
        <v>36713694</v>
      </c>
    </row>
    <row r="100" spans="1:14" ht="12.75">
      <c r="A100" s="227" t="s">
        <v>14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116">
        <f>J101+J102+J103+J104+J105+J106+J107+J108+J109+J110+J111+J112</f>
        <v>138270076</v>
      </c>
      <c r="K100" s="116">
        <f>K101+K102+K103+K104+K105+K106+K107+K108+K109+K110+K111+K112</f>
        <v>104889344</v>
      </c>
      <c r="L100" s="111"/>
      <c r="M100" s="111"/>
      <c r="N100" s="111"/>
    </row>
    <row r="101" spans="1:12" ht="12.75">
      <c r="A101" s="224" t="s">
        <v>106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112">
        <v>6977400</v>
      </c>
      <c r="K101" s="112">
        <v>4355496</v>
      </c>
      <c r="L101" s="111"/>
    </row>
    <row r="102" spans="1:14" ht="12.75">
      <c r="A102" s="224" t="s">
        <v>204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112">
        <v>7238014</v>
      </c>
      <c r="K102" s="112">
        <v>26499497</v>
      </c>
      <c r="N102" s="111"/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112">
        <v>55442642</v>
      </c>
      <c r="K103" s="112">
        <v>12949715</v>
      </c>
    </row>
    <row r="104" spans="1:11" ht="12.75">
      <c r="A104" s="224" t="s">
        <v>205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112">
        <v>1173280</v>
      </c>
      <c r="K104" s="112">
        <v>791369</v>
      </c>
    </row>
    <row r="105" spans="1:11" ht="12.75">
      <c r="A105" s="224" t="s">
        <v>206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112">
        <v>47297760</v>
      </c>
      <c r="K105" s="112">
        <v>40624810</v>
      </c>
    </row>
    <row r="106" spans="1:11" ht="12.75">
      <c r="A106" s="224" t="s">
        <v>207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112"/>
      <c r="K106" s="112"/>
    </row>
    <row r="107" spans="1:11" ht="12.75">
      <c r="A107" s="224" t="s">
        <v>83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112"/>
      <c r="K107" s="112"/>
    </row>
    <row r="108" spans="1:11" ht="12.75">
      <c r="A108" s="224" t="s">
        <v>84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112">
        <v>5125126</v>
      </c>
      <c r="K108" s="112">
        <v>5701124</v>
      </c>
    </row>
    <row r="109" spans="1:11" ht="12.75">
      <c r="A109" s="224" t="s">
        <v>85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112">
        <v>11408720</v>
      </c>
      <c r="K109" s="112">
        <v>10351532</v>
      </c>
    </row>
    <row r="110" spans="1:11" ht="12.75">
      <c r="A110" s="224" t="s">
        <v>88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112"/>
      <c r="K110" s="112"/>
    </row>
    <row r="111" spans="1:11" ht="12.75">
      <c r="A111" s="224" t="s">
        <v>86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112"/>
      <c r="K111" s="112"/>
    </row>
    <row r="112" spans="1:11" ht="12.75">
      <c r="A112" s="224" t="s">
        <v>87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112">
        <v>3607134</v>
      </c>
      <c r="K112" s="112">
        <v>3615801</v>
      </c>
    </row>
    <row r="113" spans="1:11" s="125" customFormat="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121">
        <v>763381</v>
      </c>
      <c r="K113" s="121">
        <v>625940</v>
      </c>
    </row>
    <row r="114" spans="1:11" s="125" customFormat="1" ht="12.75">
      <c r="A114" s="227" t="s">
        <v>301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116">
        <f>J69+J90+J100+J113</f>
        <v>427739468</v>
      </c>
      <c r="K114" s="116">
        <f>K69+K90+K100+K113</f>
        <v>420157218</v>
      </c>
    </row>
    <row r="115" spans="1:11" ht="12.75">
      <c r="A115" s="213" t="s">
        <v>46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122">
        <v>6012259</v>
      </c>
      <c r="K115" s="122">
        <v>9526454</v>
      </c>
    </row>
    <row r="116" spans="1:11" ht="12.75">
      <c r="A116" s="216" t="s">
        <v>269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152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3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5"/>
      <c r="K118" s="5"/>
    </row>
    <row r="119" spans="1:11" ht="12.75">
      <c r="A119" s="230" t="s">
        <v>4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6"/>
      <c r="K119" s="6"/>
    </row>
    <row r="120" spans="1:11" ht="12.75">
      <c r="A120" s="233" t="s">
        <v>270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L66 J86:K115 J70:K70 J72:K77 J79:K84 J7:K67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3937007874015748" header="0.5118110236220472" footer="0.5118110236220472"/>
  <pageSetup fitToHeight="0" fitToWidth="1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N58" sqref="N58"/>
    </sheetView>
  </sheetViews>
  <sheetFormatPr defaultColWidth="9.140625" defaultRowHeight="12.75"/>
  <cols>
    <col min="1" max="9" width="9.140625" style="45" customWidth="1"/>
    <col min="10" max="10" width="12.140625" style="45" customWidth="1"/>
    <col min="11" max="11" width="10.00390625" style="45" customWidth="1"/>
    <col min="12" max="12" width="12.140625" style="45" customWidth="1"/>
    <col min="13" max="13" width="10.28125" style="45" customWidth="1"/>
    <col min="14" max="14" width="11.28125" style="111" customWidth="1"/>
    <col min="15" max="15" width="10.28125" style="111" bestFit="1" customWidth="1"/>
    <col min="16" max="16384" width="9.140625" style="45" customWidth="1"/>
  </cols>
  <sheetData>
    <row r="1" spans="1:13" ht="12.75" customHeight="1">
      <c r="A1" s="248" t="s">
        <v>126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56" t="s">
        <v>283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70" t="s">
        <v>284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1.75">
      <c r="A4" s="271" t="s">
        <v>48</v>
      </c>
      <c r="B4" s="271"/>
      <c r="C4" s="271"/>
      <c r="D4" s="271"/>
      <c r="E4" s="271"/>
      <c r="F4" s="271"/>
      <c r="G4" s="271"/>
      <c r="H4" s="271"/>
      <c r="I4" s="49" t="s">
        <v>240</v>
      </c>
      <c r="J4" s="272" t="s">
        <v>276</v>
      </c>
      <c r="K4" s="272"/>
      <c r="L4" s="272" t="s">
        <v>277</v>
      </c>
      <c r="M4" s="272"/>
    </row>
    <row r="5" spans="1:13" ht="12.75">
      <c r="A5" s="271"/>
      <c r="B5" s="271"/>
      <c r="C5" s="271"/>
      <c r="D5" s="271"/>
      <c r="E5" s="271"/>
      <c r="F5" s="271"/>
      <c r="G5" s="271"/>
      <c r="H5" s="271"/>
      <c r="I5" s="49"/>
      <c r="J5" s="51" t="s">
        <v>273</v>
      </c>
      <c r="K5" s="51" t="s">
        <v>274</v>
      </c>
      <c r="L5" s="51" t="s">
        <v>273</v>
      </c>
      <c r="M5" s="51" t="s">
        <v>274</v>
      </c>
    </row>
    <row r="6" spans="1:13" ht="12.75">
      <c r="A6" s="272">
        <v>1</v>
      </c>
      <c r="B6" s="272"/>
      <c r="C6" s="272"/>
      <c r="D6" s="272"/>
      <c r="E6" s="272"/>
      <c r="F6" s="272"/>
      <c r="G6" s="272"/>
      <c r="H6" s="272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0" t="s">
        <v>18</v>
      </c>
      <c r="B7" s="221"/>
      <c r="C7" s="221"/>
      <c r="D7" s="221"/>
      <c r="E7" s="221"/>
      <c r="F7" s="221"/>
      <c r="G7" s="221"/>
      <c r="H7" s="238"/>
      <c r="I7" s="3">
        <v>111</v>
      </c>
      <c r="J7" s="124">
        <f>SUM(J8:J9)</f>
        <v>102300599</v>
      </c>
      <c r="K7" s="124">
        <f>SUM(K8:K9)</f>
        <v>30306648</v>
      </c>
      <c r="L7" s="124">
        <f>SUM(L8:L9)</f>
        <v>95350261</v>
      </c>
      <c r="M7" s="124">
        <f>SUM(M8:M9)</f>
        <v>29068531</v>
      </c>
    </row>
    <row r="8" spans="1:13" ht="12.75">
      <c r="A8" s="227" t="s">
        <v>124</v>
      </c>
      <c r="B8" s="228"/>
      <c r="C8" s="228"/>
      <c r="D8" s="228"/>
      <c r="E8" s="228"/>
      <c r="F8" s="228"/>
      <c r="G8" s="228"/>
      <c r="H8" s="229"/>
      <c r="I8" s="1">
        <v>112</v>
      </c>
      <c r="J8" s="112">
        <v>99973503</v>
      </c>
      <c r="K8" s="112">
        <v>29529335</v>
      </c>
      <c r="L8" s="117">
        <v>91826117</v>
      </c>
      <c r="M8" s="112">
        <f>L8-63951159</f>
        <v>27874958</v>
      </c>
    </row>
    <row r="9" spans="1:13" ht="12.75">
      <c r="A9" s="227" t="s">
        <v>92</v>
      </c>
      <c r="B9" s="228"/>
      <c r="C9" s="228"/>
      <c r="D9" s="228"/>
      <c r="E9" s="228"/>
      <c r="F9" s="228"/>
      <c r="G9" s="228"/>
      <c r="H9" s="229"/>
      <c r="I9" s="1">
        <v>113</v>
      </c>
      <c r="J9" s="112">
        <v>2327096</v>
      </c>
      <c r="K9" s="112">
        <v>777313</v>
      </c>
      <c r="L9" s="112">
        <v>3524144</v>
      </c>
      <c r="M9" s="112">
        <f>L9-2330571</f>
        <v>1193573</v>
      </c>
    </row>
    <row r="10" spans="1:13" ht="12.75">
      <c r="A10" s="227" t="s">
        <v>7</v>
      </c>
      <c r="B10" s="228"/>
      <c r="C10" s="228"/>
      <c r="D10" s="228"/>
      <c r="E10" s="228"/>
      <c r="F10" s="228"/>
      <c r="G10" s="228"/>
      <c r="H10" s="229"/>
      <c r="I10" s="1">
        <v>114</v>
      </c>
      <c r="J10" s="116">
        <f>J11+J12+J16+J20+J21+J22+J25+J26</f>
        <v>116690755</v>
      </c>
      <c r="K10" s="116">
        <f>K11+K12+K16+K20+K21+K22+K25+K26</f>
        <v>38018234</v>
      </c>
      <c r="L10" s="116">
        <f>L11+L12+L16+L20+L21+L22+L25+L26</f>
        <v>110655694</v>
      </c>
      <c r="M10" s="116">
        <f>M11+M12+M16+M20+M21+M22+M25+M26</f>
        <v>37357549</v>
      </c>
    </row>
    <row r="11" spans="1:13" ht="12.75">
      <c r="A11" s="227" t="s">
        <v>93</v>
      </c>
      <c r="B11" s="228"/>
      <c r="C11" s="228"/>
      <c r="D11" s="228"/>
      <c r="E11" s="228"/>
      <c r="F11" s="228"/>
      <c r="G11" s="228"/>
      <c r="H11" s="229"/>
      <c r="I11" s="1">
        <v>115</v>
      </c>
      <c r="J11" s="121">
        <v>-1154170</v>
      </c>
      <c r="K11" s="121">
        <v>1803581</v>
      </c>
      <c r="L11" s="121">
        <v>-2411999</v>
      </c>
      <c r="M11" s="133">
        <f>L11+2164191</f>
        <v>-247808</v>
      </c>
    </row>
    <row r="12" spans="1:13" ht="12.75">
      <c r="A12" s="227" t="s">
        <v>15</v>
      </c>
      <c r="B12" s="228"/>
      <c r="C12" s="228"/>
      <c r="D12" s="228"/>
      <c r="E12" s="228"/>
      <c r="F12" s="228"/>
      <c r="G12" s="228"/>
      <c r="H12" s="229"/>
      <c r="I12" s="1">
        <v>116</v>
      </c>
      <c r="J12" s="116">
        <f>SUM(J13:J15)</f>
        <v>45677023</v>
      </c>
      <c r="K12" s="116">
        <f>SUM(K13:K15)</f>
        <v>12604782</v>
      </c>
      <c r="L12" s="116">
        <f>SUM(L13:L15)</f>
        <v>44693517</v>
      </c>
      <c r="M12" s="116">
        <f>SUM(M13:M15)</f>
        <v>14532983</v>
      </c>
    </row>
    <row r="13" spans="1:13" ht="12.75">
      <c r="A13" s="224" t="s">
        <v>120</v>
      </c>
      <c r="B13" s="225"/>
      <c r="C13" s="225"/>
      <c r="D13" s="225"/>
      <c r="E13" s="225"/>
      <c r="F13" s="225"/>
      <c r="G13" s="225"/>
      <c r="H13" s="226"/>
      <c r="I13" s="1">
        <v>117</v>
      </c>
      <c r="J13" s="112">
        <v>29365410</v>
      </c>
      <c r="K13" s="112">
        <v>7989097</v>
      </c>
      <c r="L13" s="112">
        <v>28251779</v>
      </c>
      <c r="M13" s="112">
        <f>L13-19637291</f>
        <v>8614488</v>
      </c>
    </row>
    <row r="14" spans="1:13" ht="12.75">
      <c r="A14" s="224" t="s">
        <v>121</v>
      </c>
      <c r="B14" s="225"/>
      <c r="C14" s="225"/>
      <c r="D14" s="225"/>
      <c r="E14" s="225"/>
      <c r="F14" s="225"/>
      <c r="G14" s="225"/>
      <c r="H14" s="226"/>
      <c r="I14" s="1">
        <v>118</v>
      </c>
      <c r="J14" s="112">
        <v>8721610</v>
      </c>
      <c r="K14" s="112">
        <v>2132498</v>
      </c>
      <c r="L14" s="112">
        <v>8736451</v>
      </c>
      <c r="M14" s="112">
        <f>L14-5677410</f>
        <v>3059041</v>
      </c>
    </row>
    <row r="15" spans="1:13" ht="12.75">
      <c r="A15" s="224" t="s">
        <v>50</v>
      </c>
      <c r="B15" s="225"/>
      <c r="C15" s="225"/>
      <c r="D15" s="225"/>
      <c r="E15" s="225"/>
      <c r="F15" s="225"/>
      <c r="G15" s="225"/>
      <c r="H15" s="226"/>
      <c r="I15" s="1">
        <v>119</v>
      </c>
      <c r="J15" s="112">
        <v>7590003</v>
      </c>
      <c r="K15" s="112">
        <v>2483187</v>
      </c>
      <c r="L15" s="112">
        <v>7705287</v>
      </c>
      <c r="M15" s="112">
        <f>L15-4845833</f>
        <v>2859454</v>
      </c>
    </row>
    <row r="16" spans="1:13" ht="12.75">
      <c r="A16" s="227" t="s">
        <v>16</v>
      </c>
      <c r="B16" s="228"/>
      <c r="C16" s="228"/>
      <c r="D16" s="228"/>
      <c r="E16" s="228"/>
      <c r="F16" s="228"/>
      <c r="G16" s="228"/>
      <c r="H16" s="229"/>
      <c r="I16" s="1">
        <v>120</v>
      </c>
      <c r="J16" s="116">
        <f>SUM(J17:J19)</f>
        <v>53480475</v>
      </c>
      <c r="K16" s="116">
        <f>SUM(K17:K19)</f>
        <v>17628404</v>
      </c>
      <c r="L16" s="116">
        <f>SUM(L17:L19)</f>
        <v>49146055</v>
      </c>
      <c r="M16" s="116">
        <f>SUM(M17:M19)</f>
        <v>15674482</v>
      </c>
    </row>
    <row r="17" spans="1:13" ht="12.75">
      <c r="A17" s="224" t="s">
        <v>51</v>
      </c>
      <c r="B17" s="225"/>
      <c r="C17" s="225"/>
      <c r="D17" s="225"/>
      <c r="E17" s="225"/>
      <c r="F17" s="225"/>
      <c r="G17" s="225"/>
      <c r="H17" s="226"/>
      <c r="I17" s="1">
        <v>121</v>
      </c>
      <c r="J17" s="112">
        <v>35370386</v>
      </c>
      <c r="K17" s="112">
        <v>11651003</v>
      </c>
      <c r="L17" s="112">
        <v>33407761</v>
      </c>
      <c r="M17" s="112">
        <f>L17-22748537</f>
        <v>10659224</v>
      </c>
    </row>
    <row r="18" spans="1:13" ht="12.75">
      <c r="A18" s="224" t="s">
        <v>52</v>
      </c>
      <c r="B18" s="225"/>
      <c r="C18" s="225"/>
      <c r="D18" s="225"/>
      <c r="E18" s="225"/>
      <c r="F18" s="225"/>
      <c r="G18" s="225"/>
      <c r="H18" s="226"/>
      <c r="I18" s="1">
        <v>122</v>
      </c>
      <c r="J18" s="112">
        <v>10261161</v>
      </c>
      <c r="K18" s="112">
        <v>3392341</v>
      </c>
      <c r="L18" s="112">
        <v>9828238</v>
      </c>
      <c r="M18" s="112">
        <f>L18-6704059</f>
        <v>3124179</v>
      </c>
    </row>
    <row r="19" spans="1:13" ht="12.75">
      <c r="A19" s="224" t="s">
        <v>53</v>
      </c>
      <c r="B19" s="225"/>
      <c r="C19" s="225"/>
      <c r="D19" s="225"/>
      <c r="E19" s="225"/>
      <c r="F19" s="225"/>
      <c r="G19" s="225"/>
      <c r="H19" s="226"/>
      <c r="I19" s="1">
        <v>123</v>
      </c>
      <c r="J19" s="112">
        <v>7848928</v>
      </c>
      <c r="K19" s="112">
        <v>2585060</v>
      </c>
      <c r="L19" s="112">
        <v>5910056</v>
      </c>
      <c r="M19" s="112">
        <f>L19-4018977</f>
        <v>1891079</v>
      </c>
    </row>
    <row r="20" spans="1:13" ht="12.75">
      <c r="A20" s="227" t="s">
        <v>94</v>
      </c>
      <c r="B20" s="228"/>
      <c r="C20" s="228"/>
      <c r="D20" s="228"/>
      <c r="E20" s="228"/>
      <c r="F20" s="228"/>
      <c r="G20" s="228"/>
      <c r="H20" s="229"/>
      <c r="I20" s="1">
        <v>124</v>
      </c>
      <c r="J20" s="121">
        <v>5986401</v>
      </c>
      <c r="K20" s="121">
        <v>1986357</v>
      </c>
      <c r="L20" s="121">
        <v>5860345</v>
      </c>
      <c r="M20" s="121">
        <f>L20-3913748</f>
        <v>1946597</v>
      </c>
    </row>
    <row r="21" spans="1:13" ht="12.75">
      <c r="A21" s="227" t="s">
        <v>95</v>
      </c>
      <c r="B21" s="228"/>
      <c r="C21" s="228"/>
      <c r="D21" s="228"/>
      <c r="E21" s="228"/>
      <c r="F21" s="228"/>
      <c r="G21" s="228"/>
      <c r="H21" s="229"/>
      <c r="I21" s="1">
        <v>125</v>
      </c>
      <c r="J21" s="121">
        <v>11852988</v>
      </c>
      <c r="K21" s="121">
        <v>3662854</v>
      </c>
      <c r="L21" s="121">
        <v>13005453</v>
      </c>
      <c r="M21" s="121">
        <f>L21-7639768</f>
        <v>5365685</v>
      </c>
    </row>
    <row r="22" spans="1:13" ht="12.75">
      <c r="A22" s="227" t="s">
        <v>17</v>
      </c>
      <c r="B22" s="228"/>
      <c r="C22" s="228"/>
      <c r="D22" s="228"/>
      <c r="E22" s="228"/>
      <c r="F22" s="228"/>
      <c r="G22" s="228"/>
      <c r="H22" s="229"/>
      <c r="I22" s="1">
        <v>126</v>
      </c>
      <c r="J22" s="116">
        <f>SUM(J23:J24)</f>
        <v>0</v>
      </c>
      <c r="K22" s="116">
        <f>SUM(K23:K24)</f>
        <v>0</v>
      </c>
      <c r="L22" s="116">
        <f>SUM(L23:L24)</f>
        <v>0</v>
      </c>
      <c r="M22" s="116">
        <f>SUM(M23:M24)</f>
        <v>0</v>
      </c>
    </row>
    <row r="23" spans="1:13" ht="12.75">
      <c r="A23" s="224" t="s">
        <v>111</v>
      </c>
      <c r="B23" s="225"/>
      <c r="C23" s="225"/>
      <c r="D23" s="225"/>
      <c r="E23" s="225"/>
      <c r="F23" s="225"/>
      <c r="G23" s="225"/>
      <c r="H23" s="226"/>
      <c r="I23" s="1">
        <v>127</v>
      </c>
      <c r="J23" s="112"/>
      <c r="K23" s="112"/>
      <c r="L23" s="112"/>
      <c r="M23" s="112"/>
    </row>
    <row r="24" spans="1:13" ht="12.75">
      <c r="A24" s="224" t="s">
        <v>112</v>
      </c>
      <c r="B24" s="225"/>
      <c r="C24" s="225"/>
      <c r="D24" s="225"/>
      <c r="E24" s="225"/>
      <c r="F24" s="225"/>
      <c r="G24" s="225"/>
      <c r="H24" s="226"/>
      <c r="I24" s="1">
        <v>128</v>
      </c>
      <c r="J24" s="112"/>
      <c r="K24" s="112"/>
      <c r="L24" s="112"/>
      <c r="M24" s="112"/>
    </row>
    <row r="25" spans="1:13" ht="12.75">
      <c r="A25" s="227" t="s">
        <v>96</v>
      </c>
      <c r="B25" s="228"/>
      <c r="C25" s="228"/>
      <c r="D25" s="228"/>
      <c r="E25" s="228"/>
      <c r="F25" s="228"/>
      <c r="G25" s="228"/>
      <c r="H25" s="229"/>
      <c r="I25" s="1">
        <v>129</v>
      </c>
      <c r="J25" s="112">
        <v>0</v>
      </c>
      <c r="K25" s="112">
        <v>0</v>
      </c>
      <c r="L25" s="112">
        <v>0</v>
      </c>
      <c r="M25" s="112">
        <v>0</v>
      </c>
    </row>
    <row r="26" spans="1:13" ht="12.75">
      <c r="A26" s="227" t="s">
        <v>39</v>
      </c>
      <c r="B26" s="228"/>
      <c r="C26" s="228"/>
      <c r="D26" s="228"/>
      <c r="E26" s="228"/>
      <c r="F26" s="228"/>
      <c r="G26" s="228"/>
      <c r="H26" s="229"/>
      <c r="I26" s="1">
        <v>130</v>
      </c>
      <c r="J26" s="121">
        <v>848038</v>
      </c>
      <c r="K26" s="121">
        <v>332256</v>
      </c>
      <c r="L26" s="121">
        <v>362323</v>
      </c>
      <c r="M26" s="121">
        <f>L26-276713</f>
        <v>85610</v>
      </c>
    </row>
    <row r="27" spans="1:13" ht="12.75">
      <c r="A27" s="227" t="s">
        <v>175</v>
      </c>
      <c r="B27" s="228"/>
      <c r="C27" s="228"/>
      <c r="D27" s="228"/>
      <c r="E27" s="228"/>
      <c r="F27" s="228"/>
      <c r="G27" s="228"/>
      <c r="H27" s="229"/>
      <c r="I27" s="1">
        <v>131</v>
      </c>
      <c r="J27" s="116">
        <f>SUM(J28:J32)</f>
        <v>2419238</v>
      </c>
      <c r="K27" s="116">
        <f>SUM(K28:K32)</f>
        <v>56180</v>
      </c>
      <c r="L27" s="116">
        <f>SUM(L28:L32)</f>
        <v>4027226</v>
      </c>
      <c r="M27" s="116">
        <f>SUM(M28:M32)</f>
        <v>498604</v>
      </c>
    </row>
    <row r="28" spans="1:13" ht="21" customHeight="1">
      <c r="A28" s="227" t="s">
        <v>279</v>
      </c>
      <c r="B28" s="228"/>
      <c r="C28" s="228"/>
      <c r="D28" s="228"/>
      <c r="E28" s="228"/>
      <c r="F28" s="228"/>
      <c r="G28" s="228"/>
      <c r="H28" s="229"/>
      <c r="I28" s="1">
        <v>132</v>
      </c>
      <c r="J28" s="112">
        <v>172</v>
      </c>
      <c r="K28" s="112">
        <v>0</v>
      </c>
      <c r="L28" s="112">
        <v>761935</v>
      </c>
      <c r="M28" s="112">
        <f>L28-592756</f>
        <v>169179</v>
      </c>
    </row>
    <row r="29" spans="1:13" ht="23.25" customHeight="1">
      <c r="A29" s="227" t="s">
        <v>280</v>
      </c>
      <c r="B29" s="228"/>
      <c r="C29" s="228"/>
      <c r="D29" s="228"/>
      <c r="E29" s="228"/>
      <c r="F29" s="228"/>
      <c r="G29" s="228"/>
      <c r="H29" s="229"/>
      <c r="I29" s="1">
        <v>133</v>
      </c>
      <c r="J29" s="112">
        <v>2419066</v>
      </c>
      <c r="K29" s="112">
        <v>56180</v>
      </c>
      <c r="L29" s="112">
        <v>3265291</v>
      </c>
      <c r="M29" s="112">
        <f>L29-2935866</f>
        <v>329425</v>
      </c>
    </row>
    <row r="30" spans="1:13" ht="12.75">
      <c r="A30" s="227" t="s">
        <v>113</v>
      </c>
      <c r="B30" s="228"/>
      <c r="C30" s="228"/>
      <c r="D30" s="228"/>
      <c r="E30" s="228"/>
      <c r="F30" s="228"/>
      <c r="G30" s="228"/>
      <c r="H30" s="229"/>
      <c r="I30" s="1">
        <v>134</v>
      </c>
      <c r="J30" s="113"/>
      <c r="K30" s="112"/>
      <c r="L30" s="113"/>
      <c r="M30" s="112"/>
    </row>
    <row r="31" spans="1:13" ht="12.75">
      <c r="A31" s="227" t="s">
        <v>185</v>
      </c>
      <c r="B31" s="228"/>
      <c r="C31" s="228"/>
      <c r="D31" s="228"/>
      <c r="E31" s="228"/>
      <c r="F31" s="228"/>
      <c r="G31" s="228"/>
      <c r="H31" s="229"/>
      <c r="I31" s="1">
        <v>135</v>
      </c>
      <c r="J31" s="112"/>
      <c r="K31" s="112"/>
      <c r="L31" s="112"/>
      <c r="M31" s="112"/>
    </row>
    <row r="32" spans="1:13" ht="12.75">
      <c r="A32" s="227" t="s">
        <v>114</v>
      </c>
      <c r="B32" s="228"/>
      <c r="C32" s="228"/>
      <c r="D32" s="228"/>
      <c r="E32" s="228"/>
      <c r="F32" s="228"/>
      <c r="G32" s="228"/>
      <c r="H32" s="229"/>
      <c r="I32" s="1">
        <v>136</v>
      </c>
      <c r="J32" s="112"/>
      <c r="K32" s="112"/>
      <c r="L32" s="112"/>
      <c r="M32" s="112"/>
    </row>
    <row r="33" spans="1:13" ht="12.75">
      <c r="A33" s="227" t="s">
        <v>176</v>
      </c>
      <c r="B33" s="228"/>
      <c r="C33" s="228"/>
      <c r="D33" s="228"/>
      <c r="E33" s="228"/>
      <c r="F33" s="228"/>
      <c r="G33" s="228"/>
      <c r="H33" s="229"/>
      <c r="I33" s="1">
        <v>137</v>
      </c>
      <c r="J33" s="116">
        <f>SUM(J34:J37)</f>
        <v>5956739</v>
      </c>
      <c r="K33" s="116">
        <f>SUM(K34:K37)</f>
        <v>1813357</v>
      </c>
      <c r="L33" s="116">
        <f>SUM(L34:L37)</f>
        <v>5838289</v>
      </c>
      <c r="M33" s="116">
        <f>SUM(M34:M37)</f>
        <v>1984680</v>
      </c>
    </row>
    <row r="34" spans="1:13" ht="12.75">
      <c r="A34" s="227" t="s">
        <v>55</v>
      </c>
      <c r="B34" s="228"/>
      <c r="C34" s="228"/>
      <c r="D34" s="228"/>
      <c r="E34" s="228"/>
      <c r="F34" s="228"/>
      <c r="G34" s="228"/>
      <c r="H34" s="229"/>
      <c r="I34" s="1">
        <v>138</v>
      </c>
      <c r="J34" s="112">
        <v>98807</v>
      </c>
      <c r="K34" s="112">
        <v>27529</v>
      </c>
      <c r="L34" s="112">
        <v>836595</v>
      </c>
      <c r="M34" s="112">
        <f>L34-642263</f>
        <v>194332</v>
      </c>
    </row>
    <row r="35" spans="1:13" ht="22.5" customHeight="1">
      <c r="A35" s="227" t="s">
        <v>54</v>
      </c>
      <c r="B35" s="228"/>
      <c r="C35" s="228"/>
      <c r="D35" s="228"/>
      <c r="E35" s="228"/>
      <c r="F35" s="228"/>
      <c r="G35" s="228"/>
      <c r="H35" s="229"/>
      <c r="I35" s="1">
        <v>139</v>
      </c>
      <c r="J35" s="112">
        <v>5720766</v>
      </c>
      <c r="K35" s="112">
        <v>1763192</v>
      </c>
      <c r="L35" s="112">
        <v>4923970</v>
      </c>
      <c r="M35" s="112">
        <f>L35-3153716</f>
        <v>1770254</v>
      </c>
    </row>
    <row r="36" spans="1:13" ht="12.75">
      <c r="A36" s="227" t="s">
        <v>186</v>
      </c>
      <c r="B36" s="228"/>
      <c r="C36" s="228"/>
      <c r="D36" s="228"/>
      <c r="E36" s="228"/>
      <c r="F36" s="228"/>
      <c r="G36" s="228"/>
      <c r="H36" s="229"/>
      <c r="I36" s="1">
        <v>140</v>
      </c>
      <c r="J36" s="112">
        <v>0</v>
      </c>
      <c r="K36" s="112">
        <v>0</v>
      </c>
      <c r="L36" s="112">
        <v>0</v>
      </c>
      <c r="M36" s="112">
        <v>0</v>
      </c>
    </row>
    <row r="37" spans="1:13" ht="12.75">
      <c r="A37" s="227" t="s">
        <v>56</v>
      </c>
      <c r="B37" s="228"/>
      <c r="C37" s="228"/>
      <c r="D37" s="228"/>
      <c r="E37" s="228"/>
      <c r="F37" s="228"/>
      <c r="G37" s="228"/>
      <c r="H37" s="229"/>
      <c r="I37" s="1">
        <v>141</v>
      </c>
      <c r="J37" s="112">
        <v>137166</v>
      </c>
      <c r="K37" s="112">
        <v>22636</v>
      </c>
      <c r="L37" s="112">
        <v>77724</v>
      </c>
      <c r="M37" s="112">
        <f>L37-57630</f>
        <v>20094</v>
      </c>
    </row>
    <row r="38" spans="1:13" ht="12.75">
      <c r="A38" s="227" t="s">
        <v>160</v>
      </c>
      <c r="B38" s="228"/>
      <c r="C38" s="228"/>
      <c r="D38" s="228"/>
      <c r="E38" s="228"/>
      <c r="F38" s="228"/>
      <c r="G38" s="228"/>
      <c r="H38" s="229"/>
      <c r="I38" s="1">
        <v>142</v>
      </c>
      <c r="J38" s="112"/>
      <c r="K38" s="112"/>
      <c r="L38" s="112"/>
      <c r="M38" s="112"/>
    </row>
    <row r="39" spans="1:13" ht="12.75">
      <c r="A39" s="227" t="s">
        <v>161</v>
      </c>
      <c r="B39" s="228"/>
      <c r="C39" s="228"/>
      <c r="D39" s="228"/>
      <c r="E39" s="228"/>
      <c r="F39" s="228"/>
      <c r="G39" s="228"/>
      <c r="H39" s="229"/>
      <c r="I39" s="1">
        <v>143</v>
      </c>
      <c r="J39" s="112"/>
      <c r="K39" s="112"/>
      <c r="L39" s="112"/>
      <c r="M39" s="112"/>
    </row>
    <row r="40" spans="1:13" ht="12.75">
      <c r="A40" s="227" t="s">
        <v>187</v>
      </c>
      <c r="B40" s="228"/>
      <c r="C40" s="228"/>
      <c r="D40" s="228"/>
      <c r="E40" s="228"/>
      <c r="F40" s="228"/>
      <c r="G40" s="228"/>
      <c r="H40" s="229"/>
      <c r="I40" s="1">
        <v>144</v>
      </c>
      <c r="J40" s="112"/>
      <c r="K40" s="112"/>
      <c r="L40" s="112"/>
      <c r="M40" s="112"/>
    </row>
    <row r="41" spans="1:13" ht="12.75">
      <c r="A41" s="227" t="s">
        <v>188</v>
      </c>
      <c r="B41" s="228"/>
      <c r="C41" s="228"/>
      <c r="D41" s="228"/>
      <c r="E41" s="228"/>
      <c r="F41" s="228"/>
      <c r="G41" s="228"/>
      <c r="H41" s="229"/>
      <c r="I41" s="1">
        <v>145</v>
      </c>
      <c r="J41" s="112"/>
      <c r="K41" s="112"/>
      <c r="L41" s="112"/>
      <c r="M41" s="112"/>
    </row>
    <row r="42" spans="1:13" ht="12.75">
      <c r="A42" s="227" t="s">
        <v>177</v>
      </c>
      <c r="B42" s="228"/>
      <c r="C42" s="228"/>
      <c r="D42" s="228"/>
      <c r="E42" s="228"/>
      <c r="F42" s="228"/>
      <c r="G42" s="228"/>
      <c r="H42" s="229"/>
      <c r="I42" s="1">
        <v>146</v>
      </c>
      <c r="J42" s="116">
        <f>J7+J27+J38+J40</f>
        <v>104719837</v>
      </c>
      <c r="K42" s="116">
        <f>K7+K27+K38+K40</f>
        <v>30362828</v>
      </c>
      <c r="L42" s="116">
        <f>L7+L27+L38+L40</f>
        <v>99377487</v>
      </c>
      <c r="M42" s="116">
        <f>M7+M27+M38+M40</f>
        <v>29567135</v>
      </c>
    </row>
    <row r="43" spans="1:13" ht="12.75">
      <c r="A43" s="227" t="s">
        <v>178</v>
      </c>
      <c r="B43" s="228"/>
      <c r="C43" s="228"/>
      <c r="D43" s="228"/>
      <c r="E43" s="228"/>
      <c r="F43" s="228"/>
      <c r="G43" s="228"/>
      <c r="H43" s="229"/>
      <c r="I43" s="1">
        <v>147</v>
      </c>
      <c r="J43" s="116">
        <f>J10+J33+J39+J41</f>
        <v>122647494</v>
      </c>
      <c r="K43" s="116">
        <f>K10+K33+K39+K41</f>
        <v>39831591</v>
      </c>
      <c r="L43" s="116">
        <f>L10+L33+L39+L41</f>
        <v>116493983</v>
      </c>
      <c r="M43" s="116">
        <f>M10+M33+M39+M41</f>
        <v>39342229</v>
      </c>
    </row>
    <row r="44" spans="1:13" ht="12.75">
      <c r="A44" s="227" t="s">
        <v>197</v>
      </c>
      <c r="B44" s="228"/>
      <c r="C44" s="228"/>
      <c r="D44" s="228"/>
      <c r="E44" s="228"/>
      <c r="F44" s="228"/>
      <c r="G44" s="228"/>
      <c r="H44" s="229"/>
      <c r="I44" s="1">
        <v>148</v>
      </c>
      <c r="J44" s="116">
        <f>J42-J43</f>
        <v>-17927657</v>
      </c>
      <c r="K44" s="116">
        <f>K42-K43</f>
        <v>-9468763</v>
      </c>
      <c r="L44" s="116">
        <f>L42-L43</f>
        <v>-17116496</v>
      </c>
      <c r="M44" s="116">
        <f>M42-M43</f>
        <v>-9775094</v>
      </c>
    </row>
    <row r="45" spans="1:13" ht="12.75">
      <c r="A45" s="235" t="s">
        <v>180</v>
      </c>
      <c r="B45" s="236"/>
      <c r="C45" s="236"/>
      <c r="D45" s="236"/>
      <c r="E45" s="236"/>
      <c r="F45" s="236"/>
      <c r="G45" s="236"/>
      <c r="H45" s="237"/>
      <c r="I45" s="1">
        <v>149</v>
      </c>
      <c r="J45" s="113">
        <f>IF(J42&gt;J43,J42-J43,0)</f>
        <v>0</v>
      </c>
      <c r="K45" s="113">
        <f>IF(K42&gt;K43,K42-K43,0)</f>
        <v>0</v>
      </c>
      <c r="L45" s="113">
        <f>IF(L42&gt;L43,L42-L43,0)</f>
        <v>0</v>
      </c>
      <c r="M45" s="113">
        <f>IF(M42&gt;M43,M42-M43,0)</f>
        <v>0</v>
      </c>
    </row>
    <row r="46" spans="1:13" ht="12.75">
      <c r="A46" s="235" t="s">
        <v>181</v>
      </c>
      <c r="B46" s="236"/>
      <c r="C46" s="236"/>
      <c r="D46" s="236"/>
      <c r="E46" s="236"/>
      <c r="F46" s="236"/>
      <c r="G46" s="236"/>
      <c r="H46" s="237"/>
      <c r="I46" s="1">
        <v>150</v>
      </c>
      <c r="J46" s="113">
        <f>IF(J43&gt;J42,J43-J42,0)</f>
        <v>17927657</v>
      </c>
      <c r="K46" s="113">
        <f>IF(K43&gt;K42,K43-K42,0)</f>
        <v>9468763</v>
      </c>
      <c r="L46" s="113">
        <f>IF(L43&gt;L42,L43-L42,0)</f>
        <v>17116496</v>
      </c>
      <c r="M46" s="113">
        <f>IF(M43&gt;M42,M43-M42,0)</f>
        <v>9775094</v>
      </c>
    </row>
    <row r="47" spans="1:13" ht="12.75">
      <c r="A47" s="227" t="s">
        <v>179</v>
      </c>
      <c r="B47" s="228"/>
      <c r="C47" s="228"/>
      <c r="D47" s="228"/>
      <c r="E47" s="228"/>
      <c r="F47" s="228"/>
      <c r="G47" s="228"/>
      <c r="H47" s="229"/>
      <c r="I47" s="1">
        <v>151</v>
      </c>
      <c r="J47" s="121">
        <v>0</v>
      </c>
      <c r="K47" s="121">
        <v>0</v>
      </c>
      <c r="L47" s="121">
        <v>0</v>
      </c>
      <c r="M47" s="121">
        <v>0</v>
      </c>
    </row>
    <row r="48" spans="1:13" ht="12.75">
      <c r="A48" s="227" t="s">
        <v>198</v>
      </c>
      <c r="B48" s="228"/>
      <c r="C48" s="228"/>
      <c r="D48" s="228"/>
      <c r="E48" s="228"/>
      <c r="F48" s="228"/>
      <c r="G48" s="228"/>
      <c r="H48" s="229"/>
      <c r="I48" s="1">
        <v>152</v>
      </c>
      <c r="J48" s="116">
        <f>J44-J47</f>
        <v>-17927657</v>
      </c>
      <c r="K48" s="116">
        <f>K44-K47</f>
        <v>-9468763</v>
      </c>
      <c r="L48" s="116">
        <f>L44-L47</f>
        <v>-17116496</v>
      </c>
      <c r="M48" s="116">
        <f>M44-M47</f>
        <v>-9775094</v>
      </c>
    </row>
    <row r="49" spans="1:13" ht="12.75">
      <c r="A49" s="235" t="s">
        <v>157</v>
      </c>
      <c r="B49" s="236"/>
      <c r="C49" s="236"/>
      <c r="D49" s="236"/>
      <c r="E49" s="236"/>
      <c r="F49" s="236"/>
      <c r="G49" s="236"/>
      <c r="H49" s="237"/>
      <c r="I49" s="1">
        <v>153</v>
      </c>
      <c r="J49" s="113">
        <f>IF(J48&gt;0,J48,0)</f>
        <v>0</v>
      </c>
      <c r="K49" s="113">
        <f>IF(K48&gt;0,K48,0)</f>
        <v>0</v>
      </c>
      <c r="L49" s="113">
        <f>IF(L48&gt;0,L48,0)</f>
        <v>0</v>
      </c>
      <c r="M49" s="113">
        <f>IF(M48&gt;0,M48,0)</f>
        <v>0</v>
      </c>
    </row>
    <row r="50" spans="1:13" ht="12.75">
      <c r="A50" s="267" t="s">
        <v>182</v>
      </c>
      <c r="B50" s="268"/>
      <c r="C50" s="268"/>
      <c r="D50" s="268"/>
      <c r="E50" s="268"/>
      <c r="F50" s="268"/>
      <c r="G50" s="268"/>
      <c r="H50" s="269"/>
      <c r="I50" s="2">
        <v>154</v>
      </c>
      <c r="J50" s="126">
        <f>IF(J48&lt;0,-J48,0)</f>
        <v>17927657</v>
      </c>
      <c r="K50" s="126">
        <f>IF(K48&lt;0,-K48,0)</f>
        <v>9468763</v>
      </c>
      <c r="L50" s="126">
        <f>IF(L48&lt;0,-L48,0)</f>
        <v>17116496</v>
      </c>
      <c r="M50" s="126">
        <f>IF(M48&lt;0,-M48,0)</f>
        <v>9775094</v>
      </c>
    </row>
    <row r="51" spans="1:13" ht="12.75" customHeight="1">
      <c r="A51" s="216" t="s">
        <v>271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2.75" customHeight="1">
      <c r="A52" s="220" t="s">
        <v>153</v>
      </c>
      <c r="B52" s="221"/>
      <c r="C52" s="221"/>
      <c r="D52" s="221"/>
      <c r="E52" s="221"/>
      <c r="F52" s="221"/>
      <c r="G52" s="221"/>
      <c r="H52" s="221"/>
      <c r="I52" s="46"/>
      <c r="J52" s="46"/>
      <c r="K52" s="46"/>
      <c r="L52" s="46"/>
      <c r="M52" s="52"/>
    </row>
    <row r="53" spans="1:13" ht="12.75">
      <c r="A53" s="264" t="s">
        <v>195</v>
      </c>
      <c r="B53" s="265"/>
      <c r="C53" s="265"/>
      <c r="D53" s="265"/>
      <c r="E53" s="265"/>
      <c r="F53" s="265"/>
      <c r="G53" s="265"/>
      <c r="H53" s="266"/>
      <c r="I53" s="1">
        <v>155</v>
      </c>
      <c r="J53" s="5"/>
      <c r="K53" s="5"/>
      <c r="L53" s="5"/>
      <c r="M53" s="5"/>
    </row>
    <row r="54" spans="1:13" ht="12.75">
      <c r="A54" s="264" t="s">
        <v>196</v>
      </c>
      <c r="B54" s="265"/>
      <c r="C54" s="265"/>
      <c r="D54" s="265"/>
      <c r="E54" s="265"/>
      <c r="F54" s="265"/>
      <c r="G54" s="265"/>
      <c r="H54" s="266"/>
      <c r="I54" s="1">
        <v>156</v>
      </c>
      <c r="J54" s="6"/>
      <c r="K54" s="6"/>
      <c r="L54" s="6"/>
      <c r="M54" s="6"/>
    </row>
    <row r="55" spans="1:13" ht="12.75" customHeight="1">
      <c r="A55" s="216" t="s">
        <v>155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</row>
    <row r="56" spans="1:13" ht="12.75">
      <c r="A56" s="220" t="s">
        <v>166</v>
      </c>
      <c r="B56" s="221"/>
      <c r="C56" s="221"/>
      <c r="D56" s="221"/>
      <c r="E56" s="221"/>
      <c r="F56" s="221"/>
      <c r="G56" s="221"/>
      <c r="H56" s="238"/>
      <c r="I56" s="7">
        <v>157</v>
      </c>
      <c r="J56" s="115">
        <f>J48</f>
        <v>-17927657</v>
      </c>
      <c r="K56" s="115">
        <f>K48</f>
        <v>-9468763</v>
      </c>
      <c r="L56" s="115">
        <f>L48</f>
        <v>-17116496</v>
      </c>
      <c r="M56" s="115">
        <f>M48</f>
        <v>-9775094</v>
      </c>
    </row>
    <row r="57" spans="1:13" ht="12.75">
      <c r="A57" s="227" t="s">
        <v>183</v>
      </c>
      <c r="B57" s="228"/>
      <c r="C57" s="228"/>
      <c r="D57" s="228"/>
      <c r="E57" s="228"/>
      <c r="F57" s="228"/>
      <c r="G57" s="228"/>
      <c r="H57" s="229"/>
      <c r="I57" s="1">
        <v>158</v>
      </c>
      <c r="J57" s="116">
        <f>SUM(J58:J64)</f>
        <v>2105813</v>
      </c>
      <c r="K57" s="116">
        <f>SUM(K58:K64)</f>
        <v>637969</v>
      </c>
      <c r="L57" s="116">
        <f>SUM(L58:L64)</f>
        <v>2105813</v>
      </c>
      <c r="M57" s="116">
        <f>SUM(M58:M64)</f>
        <v>701938</v>
      </c>
    </row>
    <row r="58" spans="1:13" ht="12.75">
      <c r="A58" s="227" t="s">
        <v>189</v>
      </c>
      <c r="B58" s="228"/>
      <c r="C58" s="228"/>
      <c r="D58" s="228"/>
      <c r="E58" s="228"/>
      <c r="F58" s="228"/>
      <c r="G58" s="228"/>
      <c r="H58" s="229"/>
      <c r="I58" s="1">
        <v>159</v>
      </c>
      <c r="J58" s="112"/>
      <c r="K58" s="112"/>
      <c r="L58" s="112"/>
      <c r="M58" s="112"/>
    </row>
    <row r="59" spans="1:13" ht="21" customHeight="1">
      <c r="A59" s="227" t="s">
        <v>190</v>
      </c>
      <c r="B59" s="228"/>
      <c r="C59" s="228"/>
      <c r="D59" s="228"/>
      <c r="E59" s="228"/>
      <c r="F59" s="228"/>
      <c r="G59" s="228"/>
      <c r="H59" s="229"/>
      <c r="I59" s="1">
        <v>160</v>
      </c>
      <c r="J59" s="112">
        <v>2105813</v>
      </c>
      <c r="K59" s="112">
        <v>701938</v>
      </c>
      <c r="L59" s="120">
        <v>2105813</v>
      </c>
      <c r="M59" s="112">
        <f>L59-1403875</f>
        <v>701938</v>
      </c>
    </row>
    <row r="60" spans="1:13" ht="21" customHeight="1">
      <c r="A60" s="227" t="s">
        <v>37</v>
      </c>
      <c r="B60" s="228"/>
      <c r="C60" s="228"/>
      <c r="D60" s="228"/>
      <c r="E60" s="228"/>
      <c r="F60" s="228"/>
      <c r="G60" s="228"/>
      <c r="H60" s="229"/>
      <c r="I60" s="1">
        <v>161</v>
      </c>
      <c r="J60" s="112">
        <v>0</v>
      </c>
      <c r="K60" s="112">
        <v>0</v>
      </c>
      <c r="L60" s="120"/>
      <c r="M60" s="112"/>
    </row>
    <row r="61" spans="1:13" ht="12.75">
      <c r="A61" s="227" t="s">
        <v>191</v>
      </c>
      <c r="B61" s="228"/>
      <c r="C61" s="228"/>
      <c r="D61" s="228"/>
      <c r="E61" s="228"/>
      <c r="F61" s="228"/>
      <c r="G61" s="228"/>
      <c r="H61" s="229"/>
      <c r="I61" s="1">
        <v>162</v>
      </c>
      <c r="J61" s="112">
        <v>0</v>
      </c>
      <c r="K61" s="112">
        <v>-63969</v>
      </c>
      <c r="L61" s="120">
        <v>0</v>
      </c>
      <c r="M61" s="112">
        <f>L61-0</f>
        <v>0</v>
      </c>
    </row>
    <row r="62" spans="1:13" ht="12.75">
      <c r="A62" s="227" t="s">
        <v>192</v>
      </c>
      <c r="B62" s="228"/>
      <c r="C62" s="228"/>
      <c r="D62" s="228"/>
      <c r="E62" s="228"/>
      <c r="F62" s="228"/>
      <c r="G62" s="228"/>
      <c r="H62" s="229"/>
      <c r="I62" s="1">
        <v>163</v>
      </c>
      <c r="J62" s="112">
        <v>0</v>
      </c>
      <c r="K62" s="112">
        <v>0</v>
      </c>
      <c r="L62" s="112"/>
      <c r="M62" s="112">
        <v>0</v>
      </c>
    </row>
    <row r="63" spans="1:13" ht="12.75">
      <c r="A63" s="227" t="s">
        <v>193</v>
      </c>
      <c r="B63" s="228"/>
      <c r="C63" s="228"/>
      <c r="D63" s="228"/>
      <c r="E63" s="228"/>
      <c r="F63" s="228"/>
      <c r="G63" s="228"/>
      <c r="H63" s="229"/>
      <c r="I63" s="1">
        <v>164</v>
      </c>
      <c r="J63" s="112">
        <v>0</v>
      </c>
      <c r="K63" s="112">
        <v>0</v>
      </c>
      <c r="L63" s="112"/>
      <c r="M63" s="112">
        <v>0</v>
      </c>
    </row>
    <row r="64" spans="1:13" ht="12.75">
      <c r="A64" s="227" t="s">
        <v>194</v>
      </c>
      <c r="B64" s="228"/>
      <c r="C64" s="228"/>
      <c r="D64" s="228"/>
      <c r="E64" s="228"/>
      <c r="F64" s="228"/>
      <c r="G64" s="228"/>
      <c r="H64" s="229"/>
      <c r="I64" s="1">
        <v>165</v>
      </c>
      <c r="J64" s="112">
        <v>0</v>
      </c>
      <c r="K64" s="112">
        <v>0</v>
      </c>
      <c r="L64" s="112"/>
      <c r="M64" s="112">
        <v>0</v>
      </c>
    </row>
    <row r="65" spans="1:13" ht="12.75">
      <c r="A65" s="227" t="s">
        <v>184</v>
      </c>
      <c r="B65" s="228"/>
      <c r="C65" s="228"/>
      <c r="D65" s="228"/>
      <c r="E65" s="228"/>
      <c r="F65" s="228"/>
      <c r="G65" s="228"/>
      <c r="H65" s="229"/>
      <c r="I65" s="1">
        <v>166</v>
      </c>
      <c r="J65" s="112"/>
      <c r="K65" s="112"/>
      <c r="L65" s="112"/>
      <c r="M65" s="112"/>
    </row>
    <row r="66" spans="1:13" ht="23.25" customHeight="1">
      <c r="A66" s="227" t="s">
        <v>158</v>
      </c>
      <c r="B66" s="228"/>
      <c r="C66" s="228"/>
      <c r="D66" s="228"/>
      <c r="E66" s="228"/>
      <c r="F66" s="228"/>
      <c r="G66" s="228"/>
      <c r="H66" s="229"/>
      <c r="I66" s="1">
        <v>167</v>
      </c>
      <c r="J66" s="116">
        <f>J57-J65</f>
        <v>2105813</v>
      </c>
      <c r="K66" s="116">
        <f>K57-K65</f>
        <v>637969</v>
      </c>
      <c r="L66" s="116">
        <f>L57-L65</f>
        <v>2105813</v>
      </c>
      <c r="M66" s="116">
        <f>M57-M65</f>
        <v>701938</v>
      </c>
    </row>
    <row r="67" spans="1:13" ht="12.75">
      <c r="A67" s="227" t="s">
        <v>159</v>
      </c>
      <c r="B67" s="228"/>
      <c r="C67" s="228"/>
      <c r="D67" s="228"/>
      <c r="E67" s="228"/>
      <c r="F67" s="228"/>
      <c r="G67" s="228"/>
      <c r="H67" s="229"/>
      <c r="I67" s="1">
        <v>168</v>
      </c>
      <c r="J67" s="131">
        <f>J56+J66</f>
        <v>-15821844</v>
      </c>
      <c r="K67" s="131">
        <f>K56+K66</f>
        <v>-8830794</v>
      </c>
      <c r="L67" s="131">
        <f>L56+L66</f>
        <v>-15010683</v>
      </c>
      <c r="M67" s="131">
        <f>M56+M66</f>
        <v>-9073156</v>
      </c>
    </row>
    <row r="68" spans="1:13" ht="12.75" customHeight="1">
      <c r="A68" s="260" t="s">
        <v>272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154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64" t="s">
        <v>195</v>
      </c>
      <c r="B70" s="265"/>
      <c r="C70" s="265"/>
      <c r="D70" s="265"/>
      <c r="E70" s="265"/>
      <c r="F70" s="265"/>
      <c r="G70" s="265"/>
      <c r="H70" s="266"/>
      <c r="I70" s="1">
        <v>169</v>
      </c>
      <c r="J70" s="112"/>
      <c r="K70" s="112"/>
      <c r="L70" s="112"/>
      <c r="M70" s="112"/>
    </row>
    <row r="71" spans="1:13" ht="12.75">
      <c r="A71" s="257" t="s">
        <v>196</v>
      </c>
      <c r="B71" s="258"/>
      <c r="C71" s="258"/>
      <c r="D71" s="258"/>
      <c r="E71" s="258"/>
      <c r="F71" s="258"/>
      <c r="G71" s="258"/>
      <c r="H71" s="259"/>
      <c r="I71" s="4">
        <v>170</v>
      </c>
      <c r="J71" s="114"/>
      <c r="K71" s="114"/>
      <c r="L71" s="114"/>
      <c r="M71" s="114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J56:M56 K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J34:J41 J22:M22 K27:K29 L23:L32 J33:M33 L34:L41 L12:M21 J12:J21 J10:M10 K35 J8:J9 K12:K20 J23:J32 L8:L9 J42:M46">
      <formula1>0</formula1>
    </dataValidation>
  </dataValidations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portrait" paperSize="9" scale="75" r:id="rId1"/>
  <rowBreaks count="1" manualBreakCount="1">
    <brk id="50" max="255" man="1"/>
  </rowBreaks>
  <ignoredErrors>
    <ignoredError sqref="J16:K16 L16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6" sqref="A6:K6"/>
    </sheetView>
  </sheetViews>
  <sheetFormatPr defaultColWidth="9.140625" defaultRowHeight="12.75"/>
  <cols>
    <col min="1" max="6" width="9.140625" style="45" customWidth="1"/>
    <col min="7" max="7" width="7.28125" style="45" customWidth="1"/>
    <col min="8" max="8" width="3.8515625" style="45" customWidth="1"/>
    <col min="9" max="9" width="6.28125" style="45" customWidth="1"/>
    <col min="10" max="11" width="11.28125" style="130" customWidth="1"/>
    <col min="12" max="16384" width="9.140625" style="45" customWidth="1"/>
  </cols>
  <sheetData>
    <row r="1" spans="1:11" ht="12.75" customHeight="1">
      <c r="A1" s="276" t="s">
        <v>133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283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9" t="s">
        <v>284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4">
      <c r="A4" s="278" t="s">
        <v>48</v>
      </c>
      <c r="B4" s="278"/>
      <c r="C4" s="278"/>
      <c r="D4" s="278"/>
      <c r="E4" s="278"/>
      <c r="F4" s="278"/>
      <c r="G4" s="278"/>
      <c r="H4" s="278"/>
      <c r="I4" s="54" t="s">
        <v>240</v>
      </c>
      <c r="J4" s="54" t="s">
        <v>276</v>
      </c>
      <c r="K4" s="54" t="s">
        <v>277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55">
        <v>2</v>
      </c>
      <c r="J5" s="127" t="s">
        <v>243</v>
      </c>
      <c r="K5" s="127" t="s">
        <v>244</v>
      </c>
    </row>
    <row r="6" spans="1:11" ht="12.75">
      <c r="A6" s="216" t="s">
        <v>127</v>
      </c>
      <c r="B6" s="217"/>
      <c r="C6" s="217"/>
      <c r="D6" s="217"/>
      <c r="E6" s="217"/>
      <c r="F6" s="217"/>
      <c r="G6" s="217"/>
      <c r="H6" s="217"/>
      <c r="I6" s="273"/>
      <c r="J6" s="273"/>
      <c r="K6" s="274"/>
    </row>
    <row r="7" spans="1:11" ht="12.75">
      <c r="A7" s="224" t="s">
        <v>32</v>
      </c>
      <c r="B7" s="225"/>
      <c r="C7" s="225"/>
      <c r="D7" s="225"/>
      <c r="E7" s="225"/>
      <c r="F7" s="225"/>
      <c r="G7" s="225"/>
      <c r="H7" s="225"/>
      <c r="I7" s="1">
        <v>1</v>
      </c>
      <c r="J7" s="128">
        <v>-17927657</v>
      </c>
      <c r="K7" s="112">
        <v>-17116496</v>
      </c>
    </row>
    <row r="8" spans="1:11" ht="12.75">
      <c r="A8" s="224" t="s">
        <v>33</v>
      </c>
      <c r="B8" s="225"/>
      <c r="C8" s="225"/>
      <c r="D8" s="225"/>
      <c r="E8" s="225"/>
      <c r="F8" s="225"/>
      <c r="G8" s="225"/>
      <c r="H8" s="225"/>
      <c r="I8" s="1">
        <v>2</v>
      </c>
      <c r="J8" s="128">
        <v>5986401</v>
      </c>
      <c r="K8" s="112">
        <v>5860345</v>
      </c>
    </row>
    <row r="9" spans="1:11" ht="12.75">
      <c r="A9" s="224" t="s">
        <v>34</v>
      </c>
      <c r="B9" s="225"/>
      <c r="C9" s="225"/>
      <c r="D9" s="225"/>
      <c r="E9" s="225"/>
      <c r="F9" s="225"/>
      <c r="G9" s="225"/>
      <c r="H9" s="225"/>
      <c r="I9" s="1">
        <v>3</v>
      </c>
      <c r="J9" s="128">
        <v>6061468</v>
      </c>
      <c r="K9" s="112"/>
    </row>
    <row r="10" spans="1:11" ht="12.75">
      <c r="A10" s="224" t="s">
        <v>35</v>
      </c>
      <c r="B10" s="225"/>
      <c r="C10" s="225"/>
      <c r="D10" s="225"/>
      <c r="E10" s="225"/>
      <c r="F10" s="225"/>
      <c r="G10" s="225"/>
      <c r="H10" s="225"/>
      <c r="I10" s="1">
        <v>4</v>
      </c>
      <c r="J10" s="128"/>
      <c r="K10" s="112">
        <v>363960</v>
      </c>
    </row>
    <row r="11" spans="1:11" ht="12.75">
      <c r="A11" s="224" t="s">
        <v>36</v>
      </c>
      <c r="B11" s="225"/>
      <c r="C11" s="225"/>
      <c r="D11" s="225"/>
      <c r="E11" s="225"/>
      <c r="F11" s="225"/>
      <c r="G11" s="225"/>
      <c r="H11" s="225"/>
      <c r="I11" s="1">
        <v>5</v>
      </c>
      <c r="J11" s="128">
        <v>2218241</v>
      </c>
      <c r="K11" s="112"/>
    </row>
    <row r="12" spans="1:11" ht="12.75">
      <c r="A12" s="224" t="s">
        <v>40</v>
      </c>
      <c r="B12" s="225"/>
      <c r="C12" s="225"/>
      <c r="D12" s="225"/>
      <c r="E12" s="225"/>
      <c r="F12" s="225"/>
      <c r="G12" s="225"/>
      <c r="H12" s="225"/>
      <c r="I12" s="1">
        <v>6</v>
      </c>
      <c r="J12" s="128">
        <v>94956</v>
      </c>
      <c r="K12" s="112"/>
    </row>
    <row r="13" spans="1:11" ht="12.75">
      <c r="A13" s="227" t="s">
        <v>128</v>
      </c>
      <c r="B13" s="228"/>
      <c r="C13" s="228"/>
      <c r="D13" s="228"/>
      <c r="E13" s="228"/>
      <c r="F13" s="228"/>
      <c r="G13" s="228"/>
      <c r="H13" s="228"/>
      <c r="I13" s="1">
        <v>7</v>
      </c>
      <c r="J13" s="132">
        <f>SUM(J7:J12)</f>
        <v>-3566591</v>
      </c>
      <c r="K13" s="116">
        <f>SUM(K7:K12)</f>
        <v>-10892191</v>
      </c>
    </row>
    <row r="14" spans="1:11" ht="12.75">
      <c r="A14" s="224" t="s">
        <v>41</v>
      </c>
      <c r="B14" s="225"/>
      <c r="C14" s="225"/>
      <c r="D14" s="225"/>
      <c r="E14" s="225"/>
      <c r="F14" s="225"/>
      <c r="G14" s="225"/>
      <c r="H14" s="225"/>
      <c r="I14" s="1">
        <v>8</v>
      </c>
      <c r="J14" s="128"/>
      <c r="K14" s="112">
        <v>8552887</v>
      </c>
    </row>
    <row r="15" spans="1:11" ht="12.75">
      <c r="A15" s="224" t="s">
        <v>42</v>
      </c>
      <c r="B15" s="225"/>
      <c r="C15" s="225"/>
      <c r="D15" s="225"/>
      <c r="E15" s="225"/>
      <c r="F15" s="225"/>
      <c r="G15" s="225"/>
      <c r="H15" s="225"/>
      <c r="I15" s="1">
        <v>9</v>
      </c>
      <c r="J15" s="128">
        <v>1218057</v>
      </c>
      <c r="K15" s="112"/>
    </row>
    <row r="16" spans="1:11" ht="12.75">
      <c r="A16" s="224" t="s">
        <v>43</v>
      </c>
      <c r="B16" s="225"/>
      <c r="C16" s="225"/>
      <c r="D16" s="225"/>
      <c r="E16" s="225"/>
      <c r="F16" s="225"/>
      <c r="G16" s="225"/>
      <c r="H16" s="225"/>
      <c r="I16" s="1">
        <v>10</v>
      </c>
      <c r="J16" s="128"/>
      <c r="K16" s="112">
        <v>4393308</v>
      </c>
    </row>
    <row r="17" spans="1:11" ht="12.75">
      <c r="A17" s="224" t="s">
        <v>44</v>
      </c>
      <c r="B17" s="225"/>
      <c r="C17" s="225"/>
      <c r="D17" s="225"/>
      <c r="E17" s="225"/>
      <c r="F17" s="225"/>
      <c r="G17" s="225"/>
      <c r="H17" s="225"/>
      <c r="I17" s="1">
        <v>11</v>
      </c>
      <c r="J17" s="128"/>
      <c r="K17" s="112">
        <v>4248865</v>
      </c>
    </row>
    <row r="18" spans="1:11" ht="12.75">
      <c r="A18" s="227" t="s">
        <v>129</v>
      </c>
      <c r="B18" s="228"/>
      <c r="C18" s="228"/>
      <c r="D18" s="228"/>
      <c r="E18" s="228"/>
      <c r="F18" s="228"/>
      <c r="G18" s="228"/>
      <c r="H18" s="228"/>
      <c r="I18" s="1">
        <v>12</v>
      </c>
      <c r="J18" s="132">
        <f>SUM(J14:J17)</f>
        <v>1218057</v>
      </c>
      <c r="K18" s="116">
        <f>SUM(K14:K17)</f>
        <v>17195060</v>
      </c>
    </row>
    <row r="19" spans="1:11" ht="21.75" customHeight="1">
      <c r="A19" s="227" t="s">
        <v>28</v>
      </c>
      <c r="B19" s="228"/>
      <c r="C19" s="228"/>
      <c r="D19" s="228"/>
      <c r="E19" s="228"/>
      <c r="F19" s="228"/>
      <c r="G19" s="228"/>
      <c r="H19" s="228"/>
      <c r="I19" s="1">
        <v>13</v>
      </c>
      <c r="J19" s="129">
        <f>IF(J13&gt;J18,J13-J18,0)</f>
        <v>0</v>
      </c>
      <c r="K19" s="113">
        <f>IF(K13&gt;K18,K13-K18,0)</f>
        <v>0</v>
      </c>
    </row>
    <row r="20" spans="1:11" ht="22.5" customHeight="1">
      <c r="A20" s="227" t="s">
        <v>29</v>
      </c>
      <c r="B20" s="228"/>
      <c r="C20" s="228"/>
      <c r="D20" s="228"/>
      <c r="E20" s="228"/>
      <c r="F20" s="228"/>
      <c r="G20" s="228"/>
      <c r="H20" s="228"/>
      <c r="I20" s="1">
        <v>14</v>
      </c>
      <c r="J20" s="132">
        <f>IF(J18&gt;J13,J18-J13,0)</f>
        <v>4784648</v>
      </c>
      <c r="K20" s="116">
        <f>IF(K18&gt;K13,K18-K13,0)</f>
        <v>28087251</v>
      </c>
    </row>
    <row r="21" spans="1:11" ht="12.75">
      <c r="A21" s="216" t="s">
        <v>130</v>
      </c>
      <c r="B21" s="217"/>
      <c r="C21" s="217"/>
      <c r="D21" s="217"/>
      <c r="E21" s="217"/>
      <c r="F21" s="217"/>
      <c r="G21" s="217"/>
      <c r="H21" s="217"/>
      <c r="I21" s="273"/>
      <c r="J21" s="273"/>
      <c r="K21" s="274"/>
    </row>
    <row r="22" spans="1:11" ht="12.75">
      <c r="A22" s="224" t="s">
        <v>144</v>
      </c>
      <c r="B22" s="225"/>
      <c r="C22" s="225"/>
      <c r="D22" s="225"/>
      <c r="E22" s="225"/>
      <c r="F22" s="225"/>
      <c r="G22" s="225"/>
      <c r="H22" s="225"/>
      <c r="I22" s="1">
        <v>15</v>
      </c>
      <c r="J22" s="128"/>
      <c r="K22" s="112"/>
    </row>
    <row r="23" spans="1:11" ht="12.75">
      <c r="A23" s="224" t="s">
        <v>145</v>
      </c>
      <c r="B23" s="225"/>
      <c r="C23" s="225"/>
      <c r="D23" s="225"/>
      <c r="E23" s="225"/>
      <c r="F23" s="225"/>
      <c r="G23" s="225"/>
      <c r="H23" s="225"/>
      <c r="I23" s="1">
        <v>16</v>
      </c>
      <c r="J23" s="128"/>
      <c r="K23" s="112"/>
    </row>
    <row r="24" spans="1:11" ht="12.75">
      <c r="A24" s="224" t="s">
        <v>146</v>
      </c>
      <c r="B24" s="225"/>
      <c r="C24" s="225"/>
      <c r="D24" s="225"/>
      <c r="E24" s="225"/>
      <c r="F24" s="225"/>
      <c r="G24" s="225"/>
      <c r="H24" s="225"/>
      <c r="I24" s="1">
        <v>17</v>
      </c>
      <c r="J24" s="128"/>
      <c r="K24" s="112"/>
    </row>
    <row r="25" spans="1:11" ht="12.75">
      <c r="A25" s="224" t="s">
        <v>147</v>
      </c>
      <c r="B25" s="225"/>
      <c r="C25" s="225"/>
      <c r="D25" s="225"/>
      <c r="E25" s="225"/>
      <c r="F25" s="225"/>
      <c r="G25" s="225"/>
      <c r="H25" s="225"/>
      <c r="I25" s="1">
        <v>18</v>
      </c>
      <c r="J25" s="128"/>
      <c r="K25" s="112"/>
    </row>
    <row r="26" spans="1:11" ht="12.75">
      <c r="A26" s="224" t="s">
        <v>148</v>
      </c>
      <c r="B26" s="225"/>
      <c r="C26" s="225"/>
      <c r="D26" s="225"/>
      <c r="E26" s="225"/>
      <c r="F26" s="225"/>
      <c r="G26" s="225"/>
      <c r="H26" s="225"/>
      <c r="I26" s="1">
        <v>19</v>
      </c>
      <c r="J26" s="128">
        <v>445495</v>
      </c>
      <c r="K26" s="112"/>
    </row>
    <row r="27" spans="1:11" ht="12.75">
      <c r="A27" s="227" t="s">
        <v>134</v>
      </c>
      <c r="B27" s="228"/>
      <c r="C27" s="228"/>
      <c r="D27" s="228"/>
      <c r="E27" s="228"/>
      <c r="F27" s="228"/>
      <c r="G27" s="228"/>
      <c r="H27" s="228"/>
      <c r="I27" s="1">
        <v>20</v>
      </c>
      <c r="J27" s="132">
        <f>SUM(J22:J26)</f>
        <v>445495</v>
      </c>
      <c r="K27" s="116">
        <f>SUM(K22:K26)</f>
        <v>0</v>
      </c>
    </row>
    <row r="28" spans="1:11" ht="12.75">
      <c r="A28" s="224" t="s">
        <v>99</v>
      </c>
      <c r="B28" s="225"/>
      <c r="C28" s="225"/>
      <c r="D28" s="225"/>
      <c r="E28" s="225"/>
      <c r="F28" s="225"/>
      <c r="G28" s="225"/>
      <c r="H28" s="225"/>
      <c r="I28" s="1">
        <v>21</v>
      </c>
      <c r="J28" s="128">
        <v>1571630</v>
      </c>
      <c r="K28" s="112">
        <v>994183</v>
      </c>
    </row>
    <row r="29" spans="1:11" ht="12.75">
      <c r="A29" s="224" t="s">
        <v>100</v>
      </c>
      <c r="B29" s="225"/>
      <c r="C29" s="225"/>
      <c r="D29" s="225"/>
      <c r="E29" s="225"/>
      <c r="F29" s="225"/>
      <c r="G29" s="225"/>
      <c r="H29" s="225"/>
      <c r="I29" s="1">
        <v>22</v>
      </c>
      <c r="J29" s="128"/>
      <c r="K29" s="112"/>
    </row>
    <row r="30" spans="1:11" ht="12.75">
      <c r="A30" s="224" t="s">
        <v>10</v>
      </c>
      <c r="B30" s="225"/>
      <c r="C30" s="225"/>
      <c r="D30" s="225"/>
      <c r="E30" s="225"/>
      <c r="F30" s="225"/>
      <c r="G30" s="225"/>
      <c r="H30" s="225"/>
      <c r="I30" s="1">
        <v>23</v>
      </c>
      <c r="J30" s="128"/>
      <c r="K30" s="112"/>
    </row>
    <row r="31" spans="1:11" ht="12.75">
      <c r="A31" s="227" t="s">
        <v>2</v>
      </c>
      <c r="B31" s="228"/>
      <c r="C31" s="228"/>
      <c r="D31" s="228"/>
      <c r="E31" s="228"/>
      <c r="F31" s="228"/>
      <c r="G31" s="228"/>
      <c r="H31" s="228"/>
      <c r="I31" s="1">
        <v>24</v>
      </c>
      <c r="J31" s="132">
        <f>SUM(J28:J30)</f>
        <v>1571630</v>
      </c>
      <c r="K31" s="116">
        <f>SUM(K28:K30)</f>
        <v>994183</v>
      </c>
    </row>
    <row r="32" spans="1:11" ht="21.75" customHeight="1">
      <c r="A32" s="227" t="s">
        <v>30</v>
      </c>
      <c r="B32" s="228"/>
      <c r="C32" s="228"/>
      <c r="D32" s="228"/>
      <c r="E32" s="228"/>
      <c r="F32" s="228"/>
      <c r="G32" s="228"/>
      <c r="H32" s="228"/>
      <c r="I32" s="1">
        <v>25</v>
      </c>
      <c r="J32" s="132">
        <f>IF(J27&gt;J31,J27-J31,0)</f>
        <v>0</v>
      </c>
      <c r="K32" s="116">
        <f>IF(K27&gt;K31,K27-K31,0)</f>
        <v>0</v>
      </c>
    </row>
    <row r="33" spans="1:11" ht="24" customHeight="1">
      <c r="A33" s="227" t="s">
        <v>31</v>
      </c>
      <c r="B33" s="228"/>
      <c r="C33" s="228"/>
      <c r="D33" s="228"/>
      <c r="E33" s="228"/>
      <c r="F33" s="228"/>
      <c r="G33" s="228"/>
      <c r="H33" s="228"/>
      <c r="I33" s="1">
        <v>26</v>
      </c>
      <c r="J33" s="132">
        <f>IF(J31&gt;J27,J31-J27,0)</f>
        <v>1126135</v>
      </c>
      <c r="K33" s="116">
        <f>IF(K31&gt;K27,K31-K27,0)</f>
        <v>994183</v>
      </c>
    </row>
    <row r="34" spans="1:11" ht="12.75">
      <c r="A34" s="216" t="s">
        <v>131</v>
      </c>
      <c r="B34" s="217"/>
      <c r="C34" s="217"/>
      <c r="D34" s="217"/>
      <c r="E34" s="217"/>
      <c r="F34" s="217"/>
      <c r="G34" s="217"/>
      <c r="H34" s="217"/>
      <c r="I34" s="273"/>
      <c r="J34" s="273"/>
      <c r="K34" s="274"/>
    </row>
    <row r="35" spans="1:11" ht="12.75">
      <c r="A35" s="224" t="s">
        <v>140</v>
      </c>
      <c r="B35" s="225"/>
      <c r="C35" s="225"/>
      <c r="D35" s="225"/>
      <c r="E35" s="225"/>
      <c r="F35" s="225"/>
      <c r="G35" s="225"/>
      <c r="H35" s="225"/>
      <c r="I35" s="1">
        <v>27</v>
      </c>
      <c r="J35" s="128">
        <v>0</v>
      </c>
      <c r="K35" s="112">
        <v>24876647</v>
      </c>
    </row>
    <row r="36" spans="1:11" ht="12.75">
      <c r="A36" s="224" t="s">
        <v>21</v>
      </c>
      <c r="B36" s="225"/>
      <c r="C36" s="225"/>
      <c r="D36" s="225"/>
      <c r="E36" s="225"/>
      <c r="F36" s="225"/>
      <c r="G36" s="225"/>
      <c r="H36" s="225"/>
      <c r="I36" s="1">
        <v>28</v>
      </c>
      <c r="J36" s="128">
        <v>5182690</v>
      </c>
      <c r="K36" s="112">
        <v>17527641</v>
      </c>
    </row>
    <row r="37" spans="1:11" ht="12.75">
      <c r="A37" s="224" t="s">
        <v>22</v>
      </c>
      <c r="B37" s="225"/>
      <c r="C37" s="225"/>
      <c r="D37" s="225"/>
      <c r="E37" s="225"/>
      <c r="F37" s="225"/>
      <c r="G37" s="225"/>
      <c r="H37" s="225"/>
      <c r="I37" s="1">
        <v>29</v>
      </c>
      <c r="J37" s="128">
        <v>379046</v>
      </c>
      <c r="K37" s="112">
        <v>7639871</v>
      </c>
    </row>
    <row r="38" spans="1:11" ht="12.75">
      <c r="A38" s="227" t="s">
        <v>57</v>
      </c>
      <c r="B38" s="228"/>
      <c r="C38" s="228"/>
      <c r="D38" s="228"/>
      <c r="E38" s="228"/>
      <c r="F38" s="228"/>
      <c r="G38" s="228"/>
      <c r="H38" s="228"/>
      <c r="I38" s="1">
        <v>30</v>
      </c>
      <c r="J38" s="132">
        <f>SUM(J35:J37)</f>
        <v>5561736</v>
      </c>
      <c r="K38" s="116">
        <f>SUM(K35:K37)</f>
        <v>50044159</v>
      </c>
    </row>
    <row r="39" spans="1:11" ht="12.75">
      <c r="A39" s="224" t="s">
        <v>23</v>
      </c>
      <c r="B39" s="225"/>
      <c r="C39" s="225"/>
      <c r="D39" s="225"/>
      <c r="E39" s="225"/>
      <c r="F39" s="225"/>
      <c r="G39" s="225"/>
      <c r="H39" s="225"/>
      <c r="I39" s="1">
        <v>31</v>
      </c>
      <c r="J39" s="128"/>
      <c r="K39" s="112">
        <v>20049729</v>
      </c>
    </row>
    <row r="40" spans="1:11" ht="12.75">
      <c r="A40" s="224" t="s">
        <v>24</v>
      </c>
      <c r="B40" s="225"/>
      <c r="C40" s="225"/>
      <c r="D40" s="225"/>
      <c r="E40" s="225"/>
      <c r="F40" s="225"/>
      <c r="G40" s="225"/>
      <c r="H40" s="225"/>
      <c r="I40" s="1">
        <v>32</v>
      </c>
      <c r="J40" s="128"/>
      <c r="K40" s="112"/>
    </row>
    <row r="41" spans="1:11" ht="12.75">
      <c r="A41" s="224" t="s">
        <v>25</v>
      </c>
      <c r="B41" s="225"/>
      <c r="C41" s="225"/>
      <c r="D41" s="225"/>
      <c r="E41" s="225"/>
      <c r="F41" s="225"/>
      <c r="G41" s="225"/>
      <c r="H41" s="225"/>
      <c r="I41" s="1">
        <v>33</v>
      </c>
      <c r="J41" s="128"/>
      <c r="K41" s="112"/>
    </row>
    <row r="42" spans="1:11" ht="12.75">
      <c r="A42" s="224" t="s">
        <v>26</v>
      </c>
      <c r="B42" s="225"/>
      <c r="C42" s="225"/>
      <c r="D42" s="225"/>
      <c r="E42" s="225"/>
      <c r="F42" s="225"/>
      <c r="G42" s="225"/>
      <c r="H42" s="225"/>
      <c r="I42" s="1">
        <v>34</v>
      </c>
      <c r="J42" s="128"/>
      <c r="K42" s="112"/>
    </row>
    <row r="43" spans="1:11" ht="12.75">
      <c r="A43" s="224" t="s">
        <v>27</v>
      </c>
      <c r="B43" s="225"/>
      <c r="C43" s="225"/>
      <c r="D43" s="225"/>
      <c r="E43" s="225"/>
      <c r="F43" s="225"/>
      <c r="G43" s="225"/>
      <c r="H43" s="225"/>
      <c r="I43" s="1">
        <v>35</v>
      </c>
      <c r="J43" s="128"/>
      <c r="K43" s="112"/>
    </row>
    <row r="44" spans="1:11" ht="12.75">
      <c r="A44" s="227" t="s">
        <v>58</v>
      </c>
      <c r="B44" s="228"/>
      <c r="C44" s="228"/>
      <c r="D44" s="228"/>
      <c r="E44" s="228"/>
      <c r="F44" s="228"/>
      <c r="G44" s="228"/>
      <c r="H44" s="228"/>
      <c r="I44" s="1">
        <v>36</v>
      </c>
      <c r="J44" s="132"/>
      <c r="K44" s="116">
        <f>SUM(K39:K43)</f>
        <v>20049729</v>
      </c>
    </row>
    <row r="45" spans="1:11" ht="22.5" customHeight="1">
      <c r="A45" s="227" t="s">
        <v>11</v>
      </c>
      <c r="B45" s="228"/>
      <c r="C45" s="228"/>
      <c r="D45" s="228"/>
      <c r="E45" s="228"/>
      <c r="F45" s="228"/>
      <c r="G45" s="228"/>
      <c r="H45" s="228"/>
      <c r="I45" s="1">
        <v>37</v>
      </c>
      <c r="J45" s="132">
        <f>IF(J38&gt;J44,J38-J44,0)</f>
        <v>5561736</v>
      </c>
      <c r="K45" s="116">
        <f>IF(K38&gt;K44,K38-K44,0)</f>
        <v>29994430</v>
      </c>
    </row>
    <row r="46" spans="1:11" ht="22.5" customHeight="1">
      <c r="A46" s="227" t="s">
        <v>12</v>
      </c>
      <c r="B46" s="228"/>
      <c r="C46" s="228"/>
      <c r="D46" s="228"/>
      <c r="E46" s="228"/>
      <c r="F46" s="228"/>
      <c r="G46" s="228"/>
      <c r="H46" s="228"/>
      <c r="I46" s="1">
        <v>38</v>
      </c>
      <c r="J46" s="132">
        <f>IF(J44&gt;J38,J44-J38,0)</f>
        <v>0</v>
      </c>
      <c r="K46" s="116">
        <f>IF(K44&gt;K38,K44-K38,0)</f>
        <v>0</v>
      </c>
    </row>
    <row r="47" spans="1:11" ht="12.75">
      <c r="A47" s="224" t="s">
        <v>59</v>
      </c>
      <c r="B47" s="225"/>
      <c r="C47" s="225"/>
      <c r="D47" s="225"/>
      <c r="E47" s="225"/>
      <c r="F47" s="225"/>
      <c r="G47" s="225"/>
      <c r="H47" s="225"/>
      <c r="I47" s="1">
        <v>39</v>
      </c>
      <c r="J47" s="129">
        <f>IF(J19-J20+J32-J33+J45-J46&gt;0,J19-J20+J32-J33+J45-J46,0)</f>
        <v>0</v>
      </c>
      <c r="K47" s="113">
        <f>IF(K19-K20+K32-K33+K45-K46&gt;0,K19-K20+K32-K33+K45-K46,0)</f>
        <v>912996</v>
      </c>
    </row>
    <row r="48" spans="1:11" ht="12.75">
      <c r="A48" s="224" t="s">
        <v>60</v>
      </c>
      <c r="B48" s="225"/>
      <c r="C48" s="225"/>
      <c r="D48" s="225"/>
      <c r="E48" s="225"/>
      <c r="F48" s="225"/>
      <c r="G48" s="225"/>
      <c r="H48" s="225"/>
      <c r="I48" s="1">
        <v>40</v>
      </c>
      <c r="J48" s="129">
        <f>IF(J20-J19+J33-J32+J46-J45&gt;0,J20-J19+J33-J32+J46-J45,0)</f>
        <v>349047</v>
      </c>
      <c r="K48" s="113">
        <f>IF(K20-K19+K33-K32+K46-K45&gt;0,K20-K19+K33-K32+K46-K45,0)</f>
        <v>0</v>
      </c>
    </row>
    <row r="49" spans="1:11" ht="12.75">
      <c r="A49" s="224" t="s">
        <v>132</v>
      </c>
      <c r="B49" s="225"/>
      <c r="C49" s="225"/>
      <c r="D49" s="225"/>
      <c r="E49" s="225"/>
      <c r="F49" s="225"/>
      <c r="G49" s="225"/>
      <c r="H49" s="225"/>
      <c r="I49" s="1">
        <v>41</v>
      </c>
      <c r="J49" s="128">
        <v>879505</v>
      </c>
      <c r="K49" s="112">
        <v>656753</v>
      </c>
    </row>
    <row r="50" spans="1:11" ht="12.75">
      <c r="A50" s="224" t="s">
        <v>141</v>
      </c>
      <c r="B50" s="225"/>
      <c r="C50" s="225"/>
      <c r="D50" s="225"/>
      <c r="E50" s="225"/>
      <c r="F50" s="225"/>
      <c r="G50" s="225"/>
      <c r="H50" s="225"/>
      <c r="I50" s="1">
        <v>42</v>
      </c>
      <c r="J50" s="128">
        <f>J47</f>
        <v>0</v>
      </c>
      <c r="K50" s="112">
        <f>K47</f>
        <v>912996</v>
      </c>
    </row>
    <row r="51" spans="1:11" ht="12.75">
      <c r="A51" s="224" t="s">
        <v>142</v>
      </c>
      <c r="B51" s="225"/>
      <c r="C51" s="225"/>
      <c r="D51" s="225"/>
      <c r="E51" s="225"/>
      <c r="F51" s="225"/>
      <c r="G51" s="225"/>
      <c r="H51" s="225"/>
      <c r="I51" s="1">
        <v>43</v>
      </c>
      <c r="J51" s="128">
        <f>J48</f>
        <v>349047</v>
      </c>
      <c r="K51" s="112">
        <f>K48</f>
        <v>0</v>
      </c>
    </row>
    <row r="52" spans="1:11" ht="12.75">
      <c r="A52" s="230" t="s">
        <v>143</v>
      </c>
      <c r="B52" s="231"/>
      <c r="C52" s="231"/>
      <c r="D52" s="231"/>
      <c r="E52" s="231"/>
      <c r="F52" s="231"/>
      <c r="G52" s="231"/>
      <c r="H52" s="231"/>
      <c r="I52" s="4">
        <v>44</v>
      </c>
      <c r="J52" s="126">
        <f>J49-J51</f>
        <v>530458</v>
      </c>
      <c r="K52" s="126">
        <f>K49+K50</f>
        <v>1569749</v>
      </c>
    </row>
  </sheetData>
  <sheetProtection/>
  <mergeCells count="52">
    <mergeCell ref="A1:K1"/>
    <mergeCell ref="A2:K2"/>
    <mergeCell ref="A4:H4"/>
    <mergeCell ref="A9:H9"/>
    <mergeCell ref="A10:H10"/>
    <mergeCell ref="A3:K3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49:K51 J14:K17 J22:K26 J28:K30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8:K38 J18:K20 J13:K13 J44:K48 J31:K33 J52:K52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2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I20" sqref="I20"/>
    </sheetView>
  </sheetViews>
  <sheetFormatPr defaultColWidth="9.140625" defaultRowHeight="12.75"/>
  <cols>
    <col min="1" max="1" width="6.8515625" style="58" customWidth="1"/>
    <col min="2" max="2" width="7.00390625" style="58" customWidth="1"/>
    <col min="3" max="4" width="9.140625" style="58" customWidth="1"/>
    <col min="5" max="5" width="10.421875" style="58" bestFit="1" customWidth="1"/>
    <col min="6" max="6" width="5.421875" style="58" customWidth="1"/>
    <col min="7" max="7" width="4.7109375" style="58" customWidth="1"/>
    <col min="8" max="8" width="6.57421875" style="58" customWidth="1"/>
    <col min="9" max="9" width="7.140625" style="58" customWidth="1"/>
    <col min="10" max="10" width="11.00390625" style="58" customWidth="1"/>
    <col min="11" max="11" width="10.140625" style="58" bestFit="1" customWidth="1"/>
    <col min="12" max="16384" width="9.140625" style="58" customWidth="1"/>
  </cols>
  <sheetData>
    <row r="1" spans="1:12" ht="12.75">
      <c r="A1" s="297" t="s">
        <v>241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57"/>
    </row>
    <row r="2" spans="1:12" ht="15">
      <c r="A2" s="36"/>
      <c r="B2" s="56"/>
      <c r="C2" s="282" t="s">
        <v>242</v>
      </c>
      <c r="D2" s="282"/>
      <c r="E2" s="59">
        <v>43101</v>
      </c>
      <c r="F2" s="37" t="s">
        <v>211</v>
      </c>
      <c r="G2" s="283">
        <v>43373</v>
      </c>
      <c r="H2" s="284"/>
      <c r="I2" s="56"/>
      <c r="J2" s="56"/>
      <c r="K2" s="56"/>
      <c r="L2" s="60"/>
    </row>
    <row r="3" spans="1:12" ht="12.75" customHeight="1">
      <c r="A3" s="280" t="s">
        <v>284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60"/>
    </row>
    <row r="4" spans="1:11" ht="24">
      <c r="A4" s="285" t="s">
        <v>48</v>
      </c>
      <c r="B4" s="285"/>
      <c r="C4" s="285"/>
      <c r="D4" s="285"/>
      <c r="E4" s="285"/>
      <c r="F4" s="285"/>
      <c r="G4" s="285"/>
      <c r="H4" s="285"/>
      <c r="I4" s="62" t="s">
        <v>265</v>
      </c>
      <c r="J4" s="54" t="s">
        <v>122</v>
      </c>
      <c r="K4" s="54" t="s">
        <v>123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64">
        <v>2</v>
      </c>
      <c r="J5" s="63" t="s">
        <v>243</v>
      </c>
      <c r="K5" s="63" t="s">
        <v>244</v>
      </c>
    </row>
    <row r="6" spans="1:11" ht="12.75">
      <c r="A6" s="287" t="s">
        <v>245</v>
      </c>
      <c r="B6" s="288"/>
      <c r="C6" s="288"/>
      <c r="D6" s="288"/>
      <c r="E6" s="288"/>
      <c r="F6" s="288"/>
      <c r="G6" s="288"/>
      <c r="H6" s="288"/>
      <c r="I6" s="38">
        <v>1</v>
      </c>
      <c r="J6" s="115">
        <v>22208070</v>
      </c>
      <c r="K6" s="115">
        <v>41066860</v>
      </c>
    </row>
    <row r="7" spans="1:11" ht="12.75">
      <c r="A7" s="287" t="s">
        <v>246</v>
      </c>
      <c r="B7" s="288"/>
      <c r="C7" s="288"/>
      <c r="D7" s="288"/>
      <c r="E7" s="288"/>
      <c r="F7" s="288"/>
      <c r="G7" s="288"/>
      <c r="H7" s="288"/>
      <c r="I7" s="38">
        <v>2</v>
      </c>
      <c r="J7" s="112">
        <v>22162309</v>
      </c>
      <c r="K7" s="112">
        <v>1555445</v>
      </c>
    </row>
    <row r="8" spans="1:11" ht="12.75">
      <c r="A8" s="287" t="s">
        <v>247</v>
      </c>
      <c r="B8" s="288"/>
      <c r="C8" s="288"/>
      <c r="D8" s="288"/>
      <c r="E8" s="288"/>
      <c r="F8" s="288"/>
      <c r="G8" s="288"/>
      <c r="H8" s="288"/>
      <c r="I8" s="38">
        <v>3</v>
      </c>
      <c r="J8" s="112"/>
      <c r="K8" s="112"/>
    </row>
    <row r="9" spans="1:11" ht="12.75">
      <c r="A9" s="287" t="s">
        <v>248</v>
      </c>
      <c r="B9" s="288"/>
      <c r="C9" s="288"/>
      <c r="D9" s="288"/>
      <c r="E9" s="288"/>
      <c r="F9" s="288"/>
      <c r="G9" s="288"/>
      <c r="H9" s="288"/>
      <c r="I9" s="38">
        <v>4</v>
      </c>
      <c r="J9" s="112">
        <v>2807751</v>
      </c>
      <c r="K9" s="112">
        <v>2105813</v>
      </c>
    </row>
    <row r="10" spans="1:11" ht="12.75">
      <c r="A10" s="287" t="s">
        <v>249</v>
      </c>
      <c r="B10" s="288"/>
      <c r="C10" s="288"/>
      <c r="D10" s="288"/>
      <c r="E10" s="288"/>
      <c r="F10" s="288"/>
      <c r="G10" s="288"/>
      <c r="H10" s="288"/>
      <c r="I10" s="38">
        <v>5</v>
      </c>
      <c r="J10" s="112">
        <v>-29053426</v>
      </c>
      <c r="K10" s="112">
        <v>-17116496</v>
      </c>
    </row>
    <row r="11" spans="1:11" ht="12.75">
      <c r="A11" s="287" t="s">
        <v>250</v>
      </c>
      <c r="B11" s="288"/>
      <c r="C11" s="288"/>
      <c r="D11" s="288"/>
      <c r="E11" s="288"/>
      <c r="F11" s="288"/>
      <c r="G11" s="288"/>
      <c r="H11" s="288"/>
      <c r="I11" s="38">
        <v>6</v>
      </c>
      <c r="J11" s="112">
        <v>168978039</v>
      </c>
      <c r="K11" s="112">
        <v>167251272</v>
      </c>
    </row>
    <row r="12" spans="1:11" ht="12.75">
      <c r="A12" s="287" t="s">
        <v>251</v>
      </c>
      <c r="B12" s="288"/>
      <c r="C12" s="288"/>
      <c r="D12" s="288"/>
      <c r="E12" s="288"/>
      <c r="F12" s="288"/>
      <c r="G12" s="288"/>
      <c r="H12" s="288"/>
      <c r="I12" s="38">
        <v>7</v>
      </c>
      <c r="J12" s="112"/>
      <c r="K12" s="112"/>
    </row>
    <row r="13" spans="1:11" ht="12.75">
      <c r="A13" s="287" t="s">
        <v>252</v>
      </c>
      <c r="B13" s="288"/>
      <c r="C13" s="288"/>
      <c r="D13" s="288"/>
      <c r="E13" s="288"/>
      <c r="F13" s="288"/>
      <c r="G13" s="288"/>
      <c r="H13" s="288"/>
      <c r="I13" s="38">
        <v>8</v>
      </c>
      <c r="J13" s="112"/>
      <c r="K13" s="112"/>
    </row>
    <row r="14" spans="1:11" ht="12.75">
      <c r="A14" s="287" t="s">
        <v>253</v>
      </c>
      <c r="B14" s="288"/>
      <c r="C14" s="288"/>
      <c r="D14" s="288"/>
      <c r="E14" s="288"/>
      <c r="F14" s="288"/>
      <c r="G14" s="288"/>
      <c r="H14" s="288"/>
      <c r="I14" s="38">
        <v>9</v>
      </c>
      <c r="J14" s="112"/>
      <c r="K14" s="112"/>
    </row>
    <row r="15" spans="1:11" ht="12.75">
      <c r="A15" s="289" t="s">
        <v>254</v>
      </c>
      <c r="B15" s="290"/>
      <c r="C15" s="290"/>
      <c r="D15" s="290"/>
      <c r="E15" s="290"/>
      <c r="F15" s="290"/>
      <c r="G15" s="290"/>
      <c r="H15" s="290"/>
      <c r="I15" s="38">
        <v>10</v>
      </c>
      <c r="J15" s="116">
        <f>SUM(J6:J14)</f>
        <v>187102743</v>
      </c>
      <c r="K15" s="116">
        <f>SUM(K6:K14)</f>
        <v>194862894</v>
      </c>
    </row>
    <row r="16" spans="1:11" ht="12.75">
      <c r="A16" s="287" t="s">
        <v>255</v>
      </c>
      <c r="B16" s="288"/>
      <c r="C16" s="288"/>
      <c r="D16" s="288"/>
      <c r="E16" s="288"/>
      <c r="F16" s="288"/>
      <c r="G16" s="288"/>
      <c r="H16" s="288"/>
      <c r="I16" s="38">
        <v>11</v>
      </c>
      <c r="J16" s="112"/>
      <c r="K16" s="112"/>
    </row>
    <row r="17" spans="1:11" ht="12.75">
      <c r="A17" s="287" t="s">
        <v>256</v>
      </c>
      <c r="B17" s="288"/>
      <c r="C17" s="288"/>
      <c r="D17" s="288"/>
      <c r="E17" s="288"/>
      <c r="F17" s="288"/>
      <c r="G17" s="288"/>
      <c r="H17" s="288"/>
      <c r="I17" s="38">
        <v>12</v>
      </c>
      <c r="J17" s="112"/>
      <c r="K17" s="112"/>
    </row>
    <row r="18" spans="1:11" ht="12.75">
      <c r="A18" s="287" t="s">
        <v>257</v>
      </c>
      <c r="B18" s="288"/>
      <c r="C18" s="288"/>
      <c r="D18" s="288"/>
      <c r="E18" s="288"/>
      <c r="F18" s="288"/>
      <c r="G18" s="288"/>
      <c r="H18" s="288"/>
      <c r="I18" s="38">
        <v>13</v>
      </c>
      <c r="J18" s="112"/>
      <c r="K18" s="112"/>
    </row>
    <row r="19" spans="1:11" ht="12.75">
      <c r="A19" s="287" t="s">
        <v>258</v>
      </c>
      <c r="B19" s="288"/>
      <c r="C19" s="288"/>
      <c r="D19" s="288"/>
      <c r="E19" s="288"/>
      <c r="F19" s="288"/>
      <c r="G19" s="288"/>
      <c r="H19" s="288"/>
      <c r="I19" s="38">
        <v>14</v>
      </c>
      <c r="J19" s="112"/>
      <c r="K19" s="112"/>
    </row>
    <row r="20" spans="1:11" ht="12.75">
      <c r="A20" s="287" t="s">
        <v>259</v>
      </c>
      <c r="B20" s="288"/>
      <c r="C20" s="288"/>
      <c r="D20" s="288"/>
      <c r="E20" s="288"/>
      <c r="F20" s="288"/>
      <c r="G20" s="288"/>
      <c r="H20" s="288"/>
      <c r="I20" s="38">
        <v>15</v>
      </c>
      <c r="J20" s="112"/>
      <c r="K20" s="112"/>
    </row>
    <row r="21" spans="1:11" ht="12.75">
      <c r="A21" s="287" t="s">
        <v>260</v>
      </c>
      <c r="B21" s="288"/>
      <c r="C21" s="288"/>
      <c r="D21" s="288"/>
      <c r="E21" s="288"/>
      <c r="F21" s="288"/>
      <c r="G21" s="288"/>
      <c r="H21" s="288"/>
      <c r="I21" s="38">
        <v>16</v>
      </c>
      <c r="J21" s="112"/>
      <c r="K21" s="112"/>
    </row>
    <row r="22" spans="1:11" ht="12.75">
      <c r="A22" s="289" t="s">
        <v>261</v>
      </c>
      <c r="B22" s="290"/>
      <c r="C22" s="290"/>
      <c r="D22" s="290"/>
      <c r="E22" s="290"/>
      <c r="F22" s="290"/>
      <c r="G22" s="290"/>
      <c r="H22" s="290"/>
      <c r="I22" s="38">
        <v>17</v>
      </c>
      <c r="J22" s="126"/>
      <c r="K22" s="126"/>
    </row>
    <row r="23" spans="1:11" ht="12.75">
      <c r="A23" s="299"/>
      <c r="B23" s="300"/>
      <c r="C23" s="300"/>
      <c r="D23" s="300"/>
      <c r="E23" s="300"/>
      <c r="F23" s="300"/>
      <c r="G23" s="300"/>
      <c r="H23" s="300"/>
      <c r="I23" s="301"/>
      <c r="J23" s="301"/>
      <c r="K23" s="302"/>
    </row>
    <row r="24" spans="1:11" ht="12.75">
      <c r="A24" s="291" t="s">
        <v>262</v>
      </c>
      <c r="B24" s="292"/>
      <c r="C24" s="292"/>
      <c r="D24" s="292"/>
      <c r="E24" s="292"/>
      <c r="F24" s="292"/>
      <c r="G24" s="292"/>
      <c r="H24" s="292"/>
      <c r="I24" s="40">
        <v>18</v>
      </c>
      <c r="J24" s="39"/>
      <c r="K24" s="39"/>
    </row>
    <row r="25" spans="1:11" ht="12.75">
      <c r="A25" s="293" t="s">
        <v>263</v>
      </c>
      <c r="B25" s="294"/>
      <c r="C25" s="294"/>
      <c r="D25" s="294"/>
      <c r="E25" s="294"/>
      <c r="F25" s="294"/>
      <c r="G25" s="294"/>
      <c r="H25" s="294"/>
      <c r="I25" s="41">
        <v>19</v>
      </c>
      <c r="J25" s="61"/>
      <c r="K25" s="61"/>
    </row>
    <row r="26" spans="1:11" ht="30" customHeight="1">
      <c r="A26" s="295" t="s">
        <v>264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K6:K14 J6:J9 J11:J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 J10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J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2018-10-30T11:18:08Z</cp:lastPrinted>
  <dcterms:created xsi:type="dcterms:W3CDTF">2008-10-17T11:51:54Z</dcterms:created>
  <dcterms:modified xsi:type="dcterms:W3CDTF">2018-10-31T14:10:45Z</dcterms:modified>
  <cp:category/>
  <cp:version/>
  <cp:contentType/>
  <cp:contentStatus/>
</cp:coreProperties>
</file>